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P:\Rahandusosakond\Eelarve\2023 EELARVE\SIM 2023\KK\"/>
    </mc:Choice>
  </mc:AlternateContent>
  <xr:revisionPtr revIDLastSave="0" documentId="13_ncr:1_{2FAE51CF-83CD-414B-9CD3-061C4DBF2DAA}" xr6:coauthVersionLast="47" xr6:coauthVersionMax="47" xr10:uidLastSave="{00000000-0000-0000-0000-000000000000}"/>
  <bookViews>
    <workbookView xWindow="-110" yWindow="-110" windowWidth="19420" windowHeight="10420" xr2:uid="{00000000-000D-0000-FFFF-FFFF00000000}"/>
  </bookViews>
  <sheets>
    <sheet name="ELVO" sheetId="22" r:id="rId1"/>
    <sheet name="kantsler" sheetId="23" r:id="rId2"/>
    <sheet name="KPKO" sheetId="35" r:id="rId3"/>
    <sheet name="KO" sheetId="8" r:id="rId4"/>
    <sheet name="KAK" sheetId="5" r:id="rId5"/>
    <sheet name="KKPO" sheetId="7" r:id="rId6"/>
    <sheet name="PPO" sheetId="12" r:id="rId7"/>
    <sheet name="POPO" sheetId="11" r:id="rId8"/>
    <sheet name="PRPO" sheetId="10" r:id="rId9"/>
    <sheet name="RHO" sheetId="13" r:id="rId10"/>
    <sheet name="PAK" sheetId="6" r:id="rId11"/>
    <sheet name="RAK" sheetId="34" r:id="rId12"/>
    <sheet name="RTO" sheetId="27" r:id="rId13"/>
    <sheet name="SAO" sheetId="14" r:id="rId14"/>
    <sheet name="JUPO" sheetId="3" r:id="rId15"/>
    <sheet name="SKVO" sheetId="36" r:id="rId16"/>
    <sheet name="SM" sheetId="29" r:id="rId17"/>
    <sheet name="STAO" sheetId="15" r:id="rId18"/>
    <sheet name="UAO" sheetId="17" r:id="rId19"/>
    <sheet name="VAK" sheetId="18" r:id="rId20"/>
    <sheet name="IVHO" sheetId="19" r:id="rId21"/>
    <sheet name="VVO" sheetId="20" r:id="rId22"/>
    <sheet name="ÕO" sheetId="21" r:id="rId23"/>
  </sheets>
  <definedNames>
    <definedName name="_xlnm._FilterDatabase" localSheetId="0" hidden="1">ELVO!$A$1:$J$11</definedName>
    <definedName name="_xlnm._FilterDatabase" localSheetId="1" hidden="1">kantsler!$A$1:$E$6</definedName>
    <definedName name="_xlnm._FilterDatabase" localSheetId="6" hidden="1">PPO!$A$1:$D$16</definedName>
    <definedName name="_xlnm._FilterDatabase" localSheetId="12" hidden="1">RTO!$A$1:$E$13</definedName>
    <definedName name="_xlnm._FilterDatabase" localSheetId="21" hidden="1">VVO!$A$1:$I$16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5" l="1"/>
  <c r="H5" i="19" l="1"/>
  <c r="I9" i="19"/>
  <c r="J7" i="15" l="1"/>
  <c r="I5" i="15" l="1"/>
  <c r="I5" i="27"/>
  <c r="I6" i="27"/>
  <c r="H13" i="27"/>
  <c r="I3" i="27"/>
  <c r="I4" i="27"/>
  <c r="I8" i="27"/>
  <c r="I9" i="27"/>
  <c r="I10" i="27"/>
  <c r="I11" i="27"/>
  <c r="I12" i="27"/>
  <c r="I2" i="27"/>
  <c r="H15" i="13"/>
  <c r="I13" i="35"/>
  <c r="I4" i="10"/>
  <c r="H4" i="12"/>
  <c r="H11" i="12"/>
  <c r="I7" i="12"/>
  <c r="H19" i="8"/>
  <c r="I3" i="8"/>
  <c r="I4" i="8"/>
  <c r="I5" i="8"/>
  <c r="I6" i="8"/>
  <c r="I7" i="8"/>
  <c r="I8" i="8"/>
  <c r="I9" i="8"/>
  <c r="I10" i="8"/>
  <c r="I11" i="8"/>
  <c r="I12" i="8"/>
  <c r="I13" i="8"/>
  <c r="I15" i="8"/>
  <c r="I16" i="8"/>
  <c r="I17" i="8"/>
  <c r="I2" i="8"/>
  <c r="I13" i="27" l="1"/>
  <c r="I8" i="35" l="1"/>
  <c r="I17" i="35" s="1"/>
  <c r="H5" i="23"/>
  <c r="H11" i="22"/>
  <c r="I11" i="22"/>
  <c r="I3" i="22"/>
  <c r="I4" i="22"/>
  <c r="I5" i="22"/>
  <c r="I6" i="22"/>
  <c r="I7" i="22"/>
  <c r="I8" i="22"/>
  <c r="I9" i="22"/>
  <c r="I10" i="22"/>
  <c r="I2" i="22"/>
  <c r="I14" i="13"/>
  <c r="I13" i="13"/>
  <c r="H5" i="36"/>
  <c r="I3" i="36"/>
  <c r="I4" i="36"/>
  <c r="I5" i="36" s="1"/>
  <c r="I2" i="36"/>
  <c r="I3" i="5"/>
  <c r="I4" i="5"/>
  <c r="I5" i="5" s="1"/>
  <c r="I2" i="5"/>
  <c r="H5" i="5"/>
  <c r="H5" i="6"/>
  <c r="I5" i="6"/>
  <c r="I3" i="6"/>
  <c r="I4" i="6"/>
  <c r="I2" i="6"/>
  <c r="J11" i="35"/>
  <c r="J3" i="35"/>
  <c r="J5" i="35"/>
  <c r="J6" i="35"/>
  <c r="J7" i="35"/>
  <c r="J9" i="35"/>
  <c r="J10" i="35"/>
  <c r="J12" i="35"/>
  <c r="J13" i="35"/>
  <c r="J14" i="35"/>
  <c r="J15" i="35"/>
  <c r="J16" i="35"/>
  <c r="J2" i="35"/>
  <c r="H5" i="29"/>
  <c r="H4" i="23"/>
  <c r="I12" i="13"/>
  <c r="I11" i="13"/>
  <c r="H10" i="13"/>
  <c r="I9" i="13"/>
  <c r="H8" i="13"/>
  <c r="I3" i="13"/>
  <c r="I4" i="13"/>
  <c r="I5" i="13"/>
  <c r="I2" i="13"/>
  <c r="I10" i="13" l="1"/>
  <c r="H7" i="11"/>
  <c r="I3" i="11"/>
  <c r="I4" i="11"/>
  <c r="I5" i="11"/>
  <c r="I6" i="11"/>
  <c r="I2" i="11"/>
  <c r="H16" i="13"/>
  <c r="I15" i="13"/>
  <c r="I8" i="13"/>
  <c r="I7" i="13"/>
  <c r="H4" i="29"/>
  <c r="I6" i="13"/>
  <c r="H6" i="29"/>
  <c r="I6" i="29" s="1"/>
  <c r="I4" i="23"/>
  <c r="H10" i="19"/>
  <c r="H16" i="19"/>
  <c r="H6" i="17"/>
  <c r="H9" i="17"/>
  <c r="I3" i="17"/>
  <c r="I4" i="17"/>
  <c r="I5" i="17"/>
  <c r="I6" i="17"/>
  <c r="I9" i="17"/>
  <c r="I7" i="17"/>
  <c r="I8" i="17"/>
  <c r="I2" i="17"/>
  <c r="I3" i="23"/>
  <c r="I5" i="23"/>
  <c r="I2" i="23"/>
  <c r="I6" i="10"/>
  <c r="J3" i="10"/>
  <c r="J4" i="10"/>
  <c r="J5" i="10"/>
  <c r="J2" i="10"/>
  <c r="J6" i="15"/>
  <c r="H16" i="12"/>
  <c r="I3" i="12"/>
  <c r="I4" i="12"/>
  <c r="I5" i="12"/>
  <c r="I6" i="12"/>
  <c r="I8" i="12"/>
  <c r="I9" i="12"/>
  <c r="I10" i="12"/>
  <c r="I11" i="12"/>
  <c r="I12" i="12"/>
  <c r="I13" i="12"/>
  <c r="I14" i="12"/>
  <c r="I15" i="12"/>
  <c r="I2" i="12"/>
  <c r="J3" i="15"/>
  <c r="J4" i="15"/>
  <c r="J5" i="15"/>
  <c r="J9" i="15"/>
  <c r="J2" i="15"/>
  <c r="I10" i="15"/>
  <c r="I3" i="19"/>
  <c r="I4" i="19"/>
  <c r="I5" i="19"/>
  <c r="I6" i="19"/>
  <c r="I7" i="19"/>
  <c r="I8" i="19"/>
  <c r="I11" i="19"/>
  <c r="I12" i="19"/>
  <c r="I13" i="19"/>
  <c r="I14" i="19"/>
  <c r="I15" i="19"/>
  <c r="I2" i="19"/>
  <c r="I3" i="29"/>
  <c r="I4" i="29"/>
  <c r="I7" i="29"/>
  <c r="I8" i="29"/>
  <c r="I9" i="29"/>
  <c r="I10" i="29"/>
  <c r="I2" i="29"/>
  <c r="G4" i="17"/>
  <c r="H4" i="35"/>
  <c r="H8" i="35"/>
  <c r="I5" i="29"/>
  <c r="I10" i="19"/>
  <c r="H6" i="23"/>
  <c r="G18" i="8"/>
  <c r="I18" i="8" s="1"/>
  <c r="I19" i="8" s="1"/>
  <c r="G5" i="36"/>
  <c r="G5" i="21"/>
  <c r="G4" i="14"/>
  <c r="G4" i="18"/>
  <c r="G5" i="3"/>
  <c r="G4" i="34"/>
  <c r="G5" i="6"/>
  <c r="H6" i="10"/>
  <c r="G5" i="5"/>
  <c r="G16" i="13"/>
  <c r="H5" i="7"/>
  <c r="G13" i="27"/>
  <c r="G9" i="17"/>
  <c r="H13" i="20"/>
  <c r="G16" i="12"/>
  <c r="G11" i="22"/>
  <c r="G7" i="11"/>
  <c r="G16" i="19"/>
  <c r="G19" i="8"/>
  <c r="G11" i="29"/>
  <c r="H10" i="15"/>
  <c r="G6" i="23"/>
  <c r="I16" i="19" l="1"/>
  <c r="J10" i="15"/>
  <c r="J6" i="10"/>
  <c r="I7" i="11"/>
  <c r="I16" i="12"/>
  <c r="J8" i="35"/>
  <c r="H17" i="35"/>
  <c r="J4" i="35"/>
  <c r="I6" i="23"/>
  <c r="I16" i="13"/>
  <c r="I11" i="29"/>
  <c r="H11" i="29"/>
  <c r="J17" i="35" l="1"/>
</calcChain>
</file>

<file path=xl/sharedStrings.xml><?xml version="1.0" encoding="utf-8"?>
<sst xmlns="http://schemas.openxmlformats.org/spreadsheetml/2006/main" count="1022" uniqueCount="299">
  <si>
    <t>Nimetus</t>
  </si>
  <si>
    <t xml:space="preserve">Majandamiskulud </t>
  </si>
  <si>
    <t>Erisoodustused</t>
  </si>
  <si>
    <t>Kokku</t>
  </si>
  <si>
    <t xml:space="preserve">Erisoodustused </t>
  </si>
  <si>
    <t>Majandamiskulud</t>
  </si>
  <si>
    <t>Toetus</t>
  </si>
  <si>
    <t xml:space="preserve">Toetus </t>
  </si>
  <si>
    <t xml:space="preserve">Erisoodustused  </t>
  </si>
  <si>
    <t>Tööjõukulud</t>
  </si>
  <si>
    <t>Projekt (WBS)</t>
  </si>
  <si>
    <t>20SE000028</t>
  </si>
  <si>
    <t>KS100T0600</t>
  </si>
  <si>
    <t>Toetus (Grant)</t>
  </si>
  <si>
    <t>KS100T0610</t>
  </si>
  <si>
    <t>20SE000003</t>
  </si>
  <si>
    <t>Selgitus</t>
  </si>
  <si>
    <t>Investeeringud</t>
  </si>
  <si>
    <t>KS100S0000</t>
  </si>
  <si>
    <t>KS100T0000</t>
  </si>
  <si>
    <t>KS100S3500</t>
  </si>
  <si>
    <t>KS100S1000</t>
  </si>
  <si>
    <t>KS100S1100</t>
  </si>
  <si>
    <t>20SE000099</t>
  </si>
  <si>
    <t>KS10009999</t>
  </si>
  <si>
    <t>KS100T0300</t>
  </si>
  <si>
    <t>KS100S1300</t>
  </si>
  <si>
    <t>KS100S2000</t>
  </si>
  <si>
    <t>KS100S2200</t>
  </si>
  <si>
    <t>KS100T0100</t>
  </si>
  <si>
    <t>KS100T1500</t>
  </si>
  <si>
    <t>20SE100001</t>
  </si>
  <si>
    <t>KS100R1400</t>
  </si>
  <si>
    <t>S10-RAHVR-KULU</t>
  </si>
  <si>
    <t>KS100T0400</t>
  </si>
  <si>
    <t>KS100T0900</t>
  </si>
  <si>
    <t>KS100R1500</t>
  </si>
  <si>
    <t>S10-K-USK-MUUD</t>
  </si>
  <si>
    <t>S10-K-USK-EKN</t>
  </si>
  <si>
    <t>S10-K-USK-DIASP</t>
  </si>
  <si>
    <t>KS100T1000</t>
  </si>
  <si>
    <t>KS100T1700</t>
  </si>
  <si>
    <t>KS100S3600</t>
  </si>
  <si>
    <t>KS100T1200</t>
  </si>
  <si>
    <t>Kuluüksus</t>
  </si>
  <si>
    <t>Toetused</t>
  </si>
  <si>
    <t>KS10009997</t>
  </si>
  <si>
    <t>KS10009996</t>
  </si>
  <si>
    <t>S10-K-KYSK</t>
  </si>
  <si>
    <t>S10-RK3-IN-KY</t>
  </si>
  <si>
    <t>S10-RK3-TK-KY</t>
  </si>
  <si>
    <t>S10-STAK</t>
  </si>
  <si>
    <t>S10-RK3-IN-U</t>
  </si>
  <si>
    <t>S10-TÕLK</t>
  </si>
  <si>
    <t xml:space="preserve">Osakonna otsekulud </t>
  </si>
  <si>
    <t>Tsentraalsed kulud</t>
  </si>
  <si>
    <t>S10-KO-VEEB</t>
  </si>
  <si>
    <t>S10-KO-SIM-AASTAPAEV</t>
  </si>
  <si>
    <t>S10-KO-RIIK-VABARIIK</t>
  </si>
  <si>
    <t>S10-KO-SIM-VABATAHTL</t>
  </si>
  <si>
    <t>S10-KO-BRIIF</t>
  </si>
  <si>
    <t>S10-KO-LAPS</t>
  </si>
  <si>
    <t>S10-KO-MUU</t>
  </si>
  <si>
    <t>S10-KO-RIIK-KODANIK</t>
  </si>
  <si>
    <t>SIM veebi arendamine</t>
  </si>
  <si>
    <t>SIM trükised</t>
  </si>
  <si>
    <t xml:space="preserve">Aastalõpupeo kulud kokku </t>
  </si>
  <si>
    <t>Suvepäevade kulud kokku</t>
  </si>
  <si>
    <t>Vabariigi aastapäeva kulud kokku</t>
  </si>
  <si>
    <t>Briifing projekti kulud kokku</t>
  </si>
  <si>
    <t>Projekti LAPSED kulud kokku</t>
  </si>
  <si>
    <t>Muud kommunikatsiooni projektid</t>
  </si>
  <si>
    <t>Kodanikupäev</t>
  </si>
  <si>
    <t>SPORT projekti kulud kokku</t>
  </si>
  <si>
    <t>TERVIS projekti kulud kokku</t>
  </si>
  <si>
    <t>Muu admin. kulu (kaastundeavaldused)</t>
  </si>
  <si>
    <t>S10-SPORT</t>
  </si>
  <si>
    <t>S10-TERVIS</t>
  </si>
  <si>
    <t>S10-KAAST</t>
  </si>
  <si>
    <t>Õppetoetus (Eenpalu)</t>
  </si>
  <si>
    <t>S10-EENPALU</t>
  </si>
  <si>
    <t>Juriidiline teenus ja kohtukulud</t>
  </si>
  <si>
    <t>STAK programmi kulud</t>
  </si>
  <si>
    <t>S10-RK3-TK-U</t>
  </si>
  <si>
    <t>Maamaksud</t>
  </si>
  <si>
    <t>S10-TRYK-RAAMAT</t>
  </si>
  <si>
    <t>Trükised (raamatud)</t>
  </si>
  <si>
    <t>1S10-TA</t>
  </si>
  <si>
    <t>S10-TA-VVO</t>
  </si>
  <si>
    <t>Tegevusala</t>
  </si>
  <si>
    <t>03100</t>
  </si>
  <si>
    <t>Varjupaiga-, rände ja integratsioonifond tehniline abi</t>
  </si>
  <si>
    <t>Sisejulgeolekufondi välispiiride ja viisade rahastamisvahend tehniline abi</t>
  </si>
  <si>
    <t>Sisejulgeolekufondi politseikoostöö ja kriisiohje rahastamisvahend tehniline abi</t>
  </si>
  <si>
    <t>03600</t>
  </si>
  <si>
    <t>08400</t>
  </si>
  <si>
    <t>01600</t>
  </si>
  <si>
    <t>S10-KO-TRYKIS-PERIOD</t>
  </si>
  <si>
    <t>S10-JK-ESINDUS</t>
  </si>
  <si>
    <t>S10-PERSONAL</t>
  </si>
  <si>
    <t>Personaliga seotud tegevused</t>
  </si>
  <si>
    <t>S10-KOOL</t>
  </si>
  <si>
    <t>Tegevuskulud</t>
  </si>
  <si>
    <t>S10-ELVO-EKTL</t>
  </si>
  <si>
    <t>1S10-SF-RISK</t>
  </si>
  <si>
    <t>9S10-KYSK-KE</t>
  </si>
  <si>
    <t>Tegevus-ala</t>
  </si>
  <si>
    <t>Eelarve liik ja objekt</t>
  </si>
  <si>
    <t>Eelarve-konto</t>
  </si>
  <si>
    <t>S10-DHS-HALDUS</t>
  </si>
  <si>
    <t>S10-KIN-KOR</t>
  </si>
  <si>
    <t>S10-RKAS-UUR</t>
  </si>
  <si>
    <t>S10-KO-MEEDIA</t>
  </si>
  <si>
    <t>Meediamonitoringu teenus</t>
  </si>
  <si>
    <t>S10-K-STRAT</t>
  </si>
  <si>
    <t xml:space="preserve">Koolitusprojekti kulud kokku </t>
  </si>
  <si>
    <t xml:space="preserve">Struktuuritoetuse horisontaalne tehniline abi. </t>
  </si>
  <si>
    <t xml:space="preserve">Tõlketeenus. </t>
  </si>
  <si>
    <t>KS100R1000</t>
  </si>
  <si>
    <t>S10-RES-MAJ-KAN</t>
  </si>
  <si>
    <t>S10-KEELEOPE</t>
  </si>
  <si>
    <t>S10-IN-ABIS</t>
  </si>
  <si>
    <t>Tegevustoetus</t>
  </si>
  <si>
    <t>S10-RES-MAJ-SM</t>
  </si>
  <si>
    <t>Siseminister ja ministri nõunikud, abi</t>
  </si>
  <si>
    <t>Inveestreeringud</t>
  </si>
  <si>
    <t>9S10-AMIF-TA</t>
  </si>
  <si>
    <t>9S10-ISF-B-TA</t>
  </si>
  <si>
    <t>9S10-ISF-P-TA</t>
  </si>
  <si>
    <t>KS100R1700</t>
  </si>
  <si>
    <t>Kantsler, ministeeriumi nõunikud, sekretär, abi</t>
  </si>
  <si>
    <t>KS100S2500</t>
  </si>
  <si>
    <t>Osakonna otsekulud</t>
  </si>
  <si>
    <t xml:space="preserve">Meede 2.7 "Noorte tööhõivevalmiduse toetamine ning vaesuse mõju vähendamine noorsootöö teenuste kättesaadavuse kaudu". </t>
  </si>
  <si>
    <t>10SE100002</t>
  </si>
  <si>
    <t>Toetused erakondadele.</t>
  </si>
  <si>
    <t>S10-IN-valala-RES-SM</t>
  </si>
  <si>
    <t>S10-IN-RS</t>
  </si>
  <si>
    <t>20IN002000</t>
  </si>
  <si>
    <t>S10-KO-SIM-STARTJOUL</t>
  </si>
  <si>
    <t>S10-RRF</t>
  </si>
  <si>
    <t>S10-TEADUS</t>
  </si>
  <si>
    <t>S10-ARHIIV</t>
  </si>
  <si>
    <t xml:space="preserve">Arhiivi korrastamisega seotud kulud. </t>
  </si>
  <si>
    <t>S9SAM-SI21-08311</t>
  </si>
  <si>
    <t>S9SBM-SI21-08211</t>
  </si>
  <si>
    <t>S9SIS-SI21-08111</t>
  </si>
  <si>
    <t>Varjupaiga-, rände ja integratsioonifond 2021-2027</t>
  </si>
  <si>
    <t>Piirihalduse ja viisapoliitika rahastu 2021-2027</t>
  </si>
  <si>
    <t>Sisejulgeolekufond 2021-2027</t>
  </si>
  <si>
    <t>IT Agentuuri töötajate käibemaksu kulu hüvitised (arvestuslik).</t>
  </si>
  <si>
    <t xml:space="preserve">Erialadiplomaadid Brüsselis </t>
  </si>
  <si>
    <t xml:space="preserve">Kantsler, ministeeriumi nõunikud, sekretär, abi </t>
  </si>
  <si>
    <t>EL finantsprogramm  Kodanike Euroopa kaasfinantseerimine.</t>
  </si>
  <si>
    <r>
      <t>Osakonna otsekulud</t>
    </r>
    <r>
      <rPr>
        <sz val="10"/>
        <color rgb="FFFF0000"/>
        <rFont val="Calibri"/>
        <family val="2"/>
        <charset val="186"/>
        <scheme val="minor"/>
      </rPr>
      <t xml:space="preserve"> </t>
    </r>
  </si>
  <si>
    <t xml:space="preserve">Korralise remondi kulud </t>
  </si>
  <si>
    <t xml:space="preserve">otsekulud (esinduskulud) </t>
  </si>
  <si>
    <t>Ministri ja  kantsleri välisriikide külaliste vastuvõtu/esinduskulud.</t>
  </si>
  <si>
    <t>9S10-RR20-03123RRF</t>
  </si>
  <si>
    <t>Aasta alguse üritus</t>
  </si>
  <si>
    <t>S10-KO-SIM-STARTJAANI</t>
  </si>
  <si>
    <t>SIM osalemine riigiametnike sporditurniiridel</t>
  </si>
  <si>
    <t>Tervisekontrollid, prillid, terviseedendamise üritused</t>
  </si>
  <si>
    <t>S10-JUHT</t>
  </si>
  <si>
    <t>Erinevate tasemete juhtidele suunatud arendusprogrammid.</t>
  </si>
  <si>
    <t>JUHT projekti kulud kokku</t>
  </si>
  <si>
    <t>S10-VALIM</t>
  </si>
  <si>
    <t>S10-KO-SIM-SKAPARIM</t>
  </si>
  <si>
    <t>SKA parimate õppurite tunnustamise ürituse kulud</t>
  </si>
  <si>
    <t xml:space="preserve">20SE000060 </t>
  </si>
  <si>
    <t>S10-KRIIS-KULU-KOM</t>
  </si>
  <si>
    <t>S10-KRIIS-TOO</t>
  </si>
  <si>
    <t>20SR10A053</t>
  </si>
  <si>
    <t>S10-IN-NARVA-REN</t>
  </si>
  <si>
    <t>1S10-RF14-12311RAHV2</t>
  </si>
  <si>
    <t xml:space="preserve">Osakonna otsekulud.  </t>
  </si>
  <si>
    <t xml:space="preserve">Taaste- ja vastupidavusrahastu (RRF) planeerimise ja rakendamisega kaasnevad horisontaalsed administreerimiskulud. </t>
  </si>
  <si>
    <t>40IN002000</t>
  </si>
  <si>
    <t>1S10-RF14-12321-ANDME</t>
  </si>
  <si>
    <t xml:space="preserve">Andmelao teostus I etapp (SF vahendid).  </t>
  </si>
  <si>
    <t>Uurimis- ja arendustööd</t>
  </si>
  <si>
    <t xml:space="preserve">Eesti Kirikute Nõukogu tegevuse toetamine. </t>
  </si>
  <si>
    <t xml:space="preserve">Osakonna otsekulud. </t>
  </si>
  <si>
    <t>Perioodilised väljaanded.</t>
  </si>
  <si>
    <t>S10-OHT</t>
  </si>
  <si>
    <t>Projekti Suvepiknik kulud kokku</t>
  </si>
  <si>
    <t>Eelarve 2023</t>
  </si>
  <si>
    <t>20IN000099</t>
  </si>
  <si>
    <t>S10-ELVO-RAHVUSV</t>
  </si>
  <si>
    <t xml:space="preserve">Eesti-Ukraina koostöö ning SIM valitsemisala asutuste tegevus Eesti kaitsetööstusettevõtete ekspordi toetamisel. </t>
  </si>
  <si>
    <t>sh 7 000 eurot on erinevad tegevused; 12 000 eurot on PPOga koostöös "Tööandja" kuvandi ja brändinguga seotud tegevused, mida koordineerib KO; 1000 eurot on sotsiaalmeedia boostid ja suunatud reklaam; 2 000 eurot on videograafi/fotograafi teenus; 2 000 eurot on naistepäeva ürituse koraldamine; 500 eurot on hommikukiir (kringlid, smuuti).</t>
  </si>
  <si>
    <t>SIM aastapäeva üritus.</t>
  </si>
  <si>
    <t>Kriisideks valmisoleku tugevdamisega seotud kuludeks: kommunikatsioonitekstide inglise keelde tõlkimise võimekuse tõstmine.</t>
  </si>
  <si>
    <t>S10-KO-SUVEPAEV</t>
  </si>
  <si>
    <t>SIM väärtuste seminari ja väärtuste päeva korraladmine</t>
  </si>
  <si>
    <t>otsekulud (erisoodustusmaksudega maksustatavad kulud)</t>
  </si>
  <si>
    <t>S10-ABIS-LIIKMEM</t>
  </si>
  <si>
    <t xml:space="preserve">Biomeetria instituudi liikemaks (ABIS) </t>
  </si>
  <si>
    <t>Venekeelse kommunikatsioonivõimekuse loomine, ühe vene ja eesti keelet valdava kommunikatsiooninõuniku ametikoha loomine</t>
  </si>
  <si>
    <t>SIM lähetuskulude eelarve 100 tuh eurot, SIM taksoteenuse eelarve 5 tuh eurot.</t>
  </si>
  <si>
    <t xml:space="preserve">Projekt (WBS)/toetus (grant) </t>
  </si>
  <si>
    <t>1S10-RF14-12321MENET</t>
  </si>
  <si>
    <t xml:space="preserve">Rahvastikuregistri teenuste menetlusahela tehnoloogilise lahenduse analüüs </t>
  </si>
  <si>
    <t>Rahvastikuregistri e-teenuste arend kodanikule II etapp, Otsus 11.4-21/0038</t>
  </si>
  <si>
    <t>Kriminaaltulu arestimise ja konfiskeerimise võimekuse kasvatamiseks väliseksperdi poolt läbiviidava treeninguga seotud kulude katmine</t>
  </si>
  <si>
    <t>S10-TREENING</t>
  </si>
  <si>
    <t>S10-valala-vabat</t>
  </si>
  <si>
    <t>S10-IN-valala-RES-SIM</t>
  </si>
  <si>
    <t xml:space="preserve">Siseministri reserv </t>
  </si>
  <si>
    <t>S10-K-VABATAHTLIK</t>
  </si>
  <si>
    <t>S10-K-STRAT-UUS</t>
  </si>
  <si>
    <t>S10-K-INNO</t>
  </si>
  <si>
    <t>Kogukonnakeskse lähenemisviisi strateegiline partner</t>
  </si>
  <si>
    <t>Vabatahtluse tunnustamine</t>
  </si>
  <si>
    <t>Eestikeelsete jumalateenistuste läbiviimiseks eestlaste kogudustes välismaal.</t>
  </si>
  <si>
    <t>S10-IN-valala-RES-RKAS</t>
  </si>
  <si>
    <t xml:space="preserve">6S10-SH00-01132 / 6S10-SH00-01312TA </t>
  </si>
  <si>
    <t>41/32</t>
  </si>
  <si>
    <t>Päästevõimekuse suurendamine</t>
  </si>
  <si>
    <t>Ennetav ja turvaline elukeskkond</t>
  </si>
  <si>
    <t>Kodanikuühiskonna mõju suurendamine
ja arengu toetamine</t>
  </si>
  <si>
    <t>Muudatus</t>
  </si>
  <si>
    <t>Projekti eelarve suunatakse STAO eelarvesse.</t>
  </si>
  <si>
    <t>Projekti eelarve suunatakse PPO eelarvest STAO eelarvesse.</t>
  </si>
  <si>
    <t xml:space="preserve">RRF-i vahendid, sündmusteenus </t>
  </si>
  <si>
    <t>valitsemisala IKT reserv.  suunatud RHO eelarvesse (reservide koondamine RHO eelarvesse). 55 000 eurot on ülekantud 2022.a eelarvejääk.</t>
  </si>
  <si>
    <t>Valitsemisala kinnisvara reservi ülekantud 2022.a eelarvejääk.</t>
  </si>
  <si>
    <t>Valitsemisala reservist suunatakse RHO eelarvesse (reservide koondamine RHO eelarvesse).</t>
  </si>
  <si>
    <t>Rändemenetlus reserv.  Suunatud RHO eelarvesse (reservide koondamine RHO eelarvesse).</t>
  </si>
  <si>
    <t>valitsemisala IKT reserv.  Suunatud RHO eelarvesse (reservide koondamine RHO eelarvesse).</t>
  </si>
  <si>
    <t xml:space="preserve">Strateegilised partnerid KODAR programmi raames. 95 000 eurot suunatakse KPKO projektist S10-RK3-IN-KY sh arvamusfestivali korraldamiseks 70 000 eurot ning 25 000  eurot Vabaühenduse Liit MTÜle toetuse eraldamiseks. </t>
  </si>
  <si>
    <t>Innovatsioonifond. 770 tuh eruot suunatakse projekti S10-K-KYSK  KÜSKi kaudu innovatsioonifondist planeeritud tegevuste elluviimiseks.</t>
  </si>
  <si>
    <t>20SE000080</t>
  </si>
  <si>
    <t>S10-KRIIS-TOET-KY</t>
  </si>
  <si>
    <t xml:space="preserve">2022.a lisaeelarvesga eraldud vahendite ülekandmine 2023.a eelarvesse. </t>
  </si>
  <si>
    <t>Vabatahtlike ja nende tunnustajate tänuürituse korraldamise eelarve suunatakse sisejulgeoleku kantsleri eelarvesse.</t>
  </si>
  <si>
    <t>Vabatahtlike ja nende tunnustajate tänuürituse korraldamise eelarve suunatakse pääste-ja kriisivalmiduse asekantsleri eelarvest.</t>
  </si>
  <si>
    <t>S10-CREVEX-MAJ</t>
  </si>
  <si>
    <t>CREVEXi kommunikatsiooni- ja turunduskulud. Riigikantselei suunab SiMi valitsemisalasse 2023. aasta riigieelarve seaduse muudatusega 45 000 eurot seoses CREVEXi kommunikatsiooni- ja turunduskulude tekkimisega SiMis.</t>
  </si>
  <si>
    <t>20IN005000</t>
  </si>
  <si>
    <t>S10-IN-valala-RES-RK</t>
  </si>
  <si>
    <t>S10-IN-valala-RES-Ränne</t>
  </si>
  <si>
    <t>S10-IN-valala-RES-KRIT</t>
  </si>
  <si>
    <t>S10-IN-valala-RES-IT</t>
  </si>
  <si>
    <t>S10-IN-valala-RES-KIN</t>
  </si>
  <si>
    <t>S10-IN-valala-RES-KEEL</t>
  </si>
  <si>
    <t>S10-IN-valala-RES-MUU</t>
  </si>
  <si>
    <t>Rahvusvahelise personalipoliitika elluviimine sh a) Erasmus programm 1000 eurot; b) SIM Brüsseli praktikaprogamm 3000 eurot. Tingituna suurenenud praktika vajadusest suunatakse kantsleri eelarvest SIM jaotamata tegevuskulude reservist 3000 eurot ELVO Brüsseli praktika projekti.</t>
  </si>
  <si>
    <t xml:space="preserve">SIM jaotamata majandamiskulude reserv. Reservi muudatused: 1. 18 000 eurot suunatakse PPO tööjõukulude eelarvesse (ministri tänukirja saajatele preemia); 2. 3 000 eurot - ELVO projekti S10-ELVO-RAHVUSV eelarvesse (Brüsseli praktika); 3. 13 945 eurot - PPO tööjõukulude eelarvesse (käsundusleping, IVHO tellimus, SIM varukoha turvaala ehitustööd, ehitusjärelevalve); 4. 101,50 eurot - kantsleri erisoodustuste eelarvesse (Riigikogu ennustusvõistluse auhinnad); 5. 2023.a kinnitatud eelarve tagamiseks vähendatakse reserv 49 220 euro võrra. 2023.a eelarve planeerimisel arvestasime 2022.a eelarvejäägiga, tegelik eelarvejääk on 49 tuh euro võrra planeeritust väiksem, aasta alguses kinnitatud 2023.a eelarve vajadus kaetakse reservi realt.   </t>
  </si>
  <si>
    <t>Kodanikuühiskonna Sihtkapital SA (KÜSK) toetus. 2022.a eelarve jääk 346 467 eurot  on üleviidud 2023. aastasse.</t>
  </si>
  <si>
    <t xml:space="preserve">Riigikogu kolmandal lugemisel saadud investeeringutoetused. 2022.a eelarve jääk 17 023 eurot  on üleviidud 2023. aastasse. </t>
  </si>
  <si>
    <t>Riigikogu kolmandal lugemisel saadud tegevustoetused. 2022.a eelarve jääk 42 123 eurot  on üleviidud 2023. aastasse.</t>
  </si>
  <si>
    <t>Eesti keele keeleõppe korraldamine välismaalastele.  Lepingu maht on 700 000 eurot. Lepingu mahu tagamiseks ülekantud 2022.a ülekantavad vahendid 25 657 eurot, 342 tuh eurot kantakse samuti projekti 2023.a eelarvesse, vahendite kasutamise eesmärk on täpsustamisel.</t>
  </si>
  <si>
    <t>Eesti-Šveitsi koostööprogramm. Tehnilise vahendite eelarve korrigeerimine asutusele avatud eelarvest lähtuvalt.</t>
  </si>
  <si>
    <t>2022.a lisaeelarvega (LEA) eraldati SIMi eelarvesse kriisideks valmisoleku tugevdamisega seotud kuludeks. Projekti jäägi kantakse 2023.a eelarvesse Ukraina sõjapõgenikega seotud meediamonitooringu tellimuse eest tasumiseks.</t>
  </si>
  <si>
    <t>Eelarves on 5 000 eurot püsikulud serverihalduse eest RMITile. Ühekordsed tegevused aastal 2023 on: 1. välisveebi sisuinventuuri ja sisukorrastus; 2. Vajalike tõlgete tellimine sisule, mida peaks esitlema ka inglise (vähem ka vene) keeles; 3. Materjali sisestus kodulehele, vajadusel uute struktuuripuude ja lehtede loomine. Eesmärk on 2022.aastal uuele platvormile viidud välisveeb korrastada ning tagada nõuetekohase sisu ülevalolek ja leitavus kasutajale; 1 000 eurot on siseportaali üleviimise ja lansseringu kulud (üleminek uuele platvormile). Eelarve muudatus: 4 590 eurot suunatakse PPO koolituskulude eelarvesse (meediakoolitus).</t>
  </si>
  <si>
    <t>S10-SF-RISK3, 
S10-SF-RISK5</t>
  </si>
  <si>
    <t>ABIS projekti eelarvest makstavad tööjõukulud. 2022.a eelarve jääk 35 267 eurot  on üleviidud 2023. aastasse.</t>
  </si>
  <si>
    <t xml:space="preserve">20SE000080 </t>
  </si>
  <si>
    <t>2022.a lisaeelarvega (LEA) eraldati SIMi eelarvesse kriisideks valmisoleku tugevdamisega seotud kuludeks. Projekti jäägi kantakse 2023.a eelarvesse 2022.a  sõlmitud nelja tähtajalise käsunduslepingu kohustuste katteks.</t>
  </si>
  <si>
    <t>4 590 eurot suunatakse PPO koolituskulude eelarvesse KO projekti S10-KO-VEEB eelarvest (meediakoolitus). 488 eurot suunatakse PPO projekti S10-PERSONAL.</t>
  </si>
  <si>
    <t xml:space="preserve">SIM üldised tööjõukulud sh osakondade erisoodustuse maksud aasta kulu on 74 831 eurot. Eelarve muudatused: 1. 30 000 eurot suunatakse Häirekeskuse 2023.a tööjõukulude eelarvesse operatiivteabe töötlemise ülesande üleandmisega seotud kulude katteks; 2. 18 000 eurot suunatakse kantsleri eelarvest PPO tööjõukulude eelarvesse (ministri tänukirja saajatele preemia); 3. 13 945 eurot -  kantsleri eelarvest PPO tööjõukulude eelarvesse (käsundusleping, IVHO tellimus, SIM varukoha turvaala ehitustööd, ehitusjärelevalve).   </t>
  </si>
  <si>
    <t>500 000 eurot sh Rõuge, Rõngu, Türi (Oisu ja Imavere) päästekomandod. Järva-Jaani Tuletõrje Selts 16 667 eurot. Eelarve suunatakse PÄA eelarvesse kokkulepitud tegevuste elluviimiseks.</t>
  </si>
  <si>
    <t>Ohuteavitussüsteemi loomise (äritellimuse) ja teenuse juhtimise kulud. 2022.a eelarve jääk 50 750 eurot  on üleviidud 2023. aastasse.</t>
  </si>
  <si>
    <t>Kriisiinfotelefoni (KRIT) arendamise ja ülalpidamise kulud. Eelarve suunatud RHO eelarvesse (reservide koondamine RHO eelarvesse).</t>
  </si>
  <si>
    <t xml:space="preserve">Rahvusvaheline Migratsiooniorganisatsioon (IOM) liikmemaks. IOM liikmemaksu tegelike kulude katteks kasutatakse 2022.a liikmemaksu eelarvejääk 495 eurot ning ABISe liikmemaksu kohustustest vaba 12 eurot. </t>
  </si>
  <si>
    <t>Laiapindne riigikaitse. 355 488 eurot suunatakse asutustele sh 95 488 eurot PPA, 60 000 eurot HK, 200 000 eurot PÄA eelarvesse. 44 512 suunatud RHO eelarvesse (reservide koondamine RHO eelarvesse).</t>
  </si>
  <si>
    <t>Laiapindne riigikaitse. 44 512 eurot on suunatud siseministri eelarvest ning 100 000 eurot - KPKO eelarvest (reservide koondamine RHO eelarvesse).</t>
  </si>
  <si>
    <t>Rändemenetlus reserv. Eelarve suunatud siseministri eelarvest RHO eelarvesse (reservide koondamine RHO eelarvesse).</t>
  </si>
  <si>
    <t>POPO eelarvest  37 680 eurot Kriisiinfotelefoni (KRIT) arendamise ja ülalpidamise kulud. Eelarve suunatud RHO eelarvesse (reservide koondamine RHO eelarvesse).</t>
  </si>
  <si>
    <t>Valitsemisala toetuste eelarve reservi eelmise perioodi ülekantud eelarvejääk.</t>
  </si>
  <si>
    <t>Valitsemisala muude investeeringute reservi ülekantud 2022.a eelarvejääk.</t>
  </si>
  <si>
    <t xml:space="preserve">Valitsemisala jaotamata palgafond. 6 026 392 eurot suunatakse RHO eelarvesse  valitsemisala reservi. 450 000 eurot suunatakse PÄA eelarvesse (STEBBY). </t>
  </si>
  <si>
    <t xml:space="preserve">RES 2023-2026 VV otsusega saadud investeeringud, siseturvalisuse vabatahtlike kaasamise programmi tegevus. 2 mln eurot eurot suunatakse PÄA eelarvesse (taotlusvooru korraldamine Eesti saartele generaatorite soetamiseks).  </t>
  </si>
  <si>
    <t xml:space="preserve">RES 2023-2026 VV otsusega saadud investeeringud, kogukondliku arengu toetamise programmi tegevus. Eelarve muudatused: 1. 3 964 000 eurot suunatakse asutuste eelarvetesse kokkulepitud tegevuste elluviimiseks; 2.  96 000 eurot suunatakse RHO eelarvesse  S10-IN-valala-RES-SIM projekti (reservide koondamine RHO eelarvesse); 3. 100 000 eurot suunatakse RHO eelarvesse projekti S10-IN-valala-RES-RK (reservide koondamine RHO eelarvesse); 4. 95 000 eurot suunatakse KPKO projekti S10-K-STRAT eelarvesse sh arvamusfestivali korraldamiseks 70 000 eurot ning 25 000  eurot Vabaühenduse Liit MTÜle toetuse eraldamiseks. </t>
  </si>
  <si>
    <t xml:space="preserve">Usuliste ühenduste tegevuse toetamineeelarve muudatused: 1. 25 000 eurot eraldatakse RHO projekti S10-IN-valala-RES-SIM valitsemisala reservist. Toetus on määratud 2023. a juunikuus Tallinnas toimuva Euroopa Kirikute Konverentsi peaassamblee läbiviimise toetuseks; 2. 11 291 eraldatakse RHO projekti S10-IN-valala-RES-SIM valitsemisala reservist, toetus on määratud Narva kiriku ülalpidamiskuludeks.  </t>
  </si>
  <si>
    <r>
      <rPr>
        <b/>
        <sz val="10"/>
        <rFont val="Calibri"/>
        <family val="2"/>
        <charset val="186"/>
        <scheme val="minor"/>
      </rPr>
      <t xml:space="preserve">Valitsemisala reservi koondamine </t>
    </r>
    <r>
      <rPr>
        <sz val="10"/>
        <rFont val="Calibri"/>
        <family val="2"/>
        <charset val="186"/>
        <scheme val="minor"/>
      </rPr>
      <t xml:space="preserve">RHO eelarvesse: </t>
    </r>
    <r>
      <rPr>
        <b/>
        <sz val="10"/>
        <rFont val="Calibri"/>
        <family val="2"/>
        <charset val="186"/>
        <scheme val="minor"/>
      </rPr>
      <t>1</t>
    </r>
    <r>
      <rPr>
        <sz val="10"/>
        <rFont val="Calibri"/>
        <family val="2"/>
        <charset val="186"/>
        <scheme val="minor"/>
      </rPr>
      <t xml:space="preserve">. 6 026 392 eurot suunatakse siseministri "Valitsemisala jaotamata palgafond" eelarvest; </t>
    </r>
    <r>
      <rPr>
        <b/>
        <sz val="10"/>
        <rFont val="Calibri"/>
        <family val="2"/>
        <charset val="186"/>
        <scheme val="minor"/>
      </rPr>
      <t>2</t>
    </r>
    <r>
      <rPr>
        <sz val="10"/>
        <rFont val="Calibri"/>
        <family val="2"/>
        <charset val="186"/>
        <scheme val="minor"/>
      </rPr>
      <t xml:space="preserve">. 500 904 eurot suunatakse kantsleri projekti S10-IN-valala-RES-SIM eelarvest; </t>
    </r>
    <r>
      <rPr>
        <b/>
        <sz val="10"/>
        <rFont val="Calibri"/>
        <family val="2"/>
        <charset val="186"/>
        <scheme val="minor"/>
      </rPr>
      <t>3.</t>
    </r>
    <r>
      <rPr>
        <sz val="10"/>
        <rFont val="Calibri"/>
        <family val="2"/>
        <charset val="186"/>
        <scheme val="minor"/>
      </rPr>
      <t xml:space="preserve">  96 000 eurot suunatakse KPKO projekti S10-RK3-IN-KY eelarvest. 
</t>
    </r>
    <r>
      <rPr>
        <b/>
        <sz val="10"/>
        <rFont val="Calibri"/>
        <family val="2"/>
        <charset val="186"/>
        <scheme val="minor"/>
      </rPr>
      <t>Reservi jaotamine</t>
    </r>
    <r>
      <rPr>
        <sz val="10"/>
        <rFont val="Calibri"/>
        <family val="2"/>
        <charset val="186"/>
        <scheme val="minor"/>
      </rPr>
      <t xml:space="preserve">: </t>
    </r>
    <r>
      <rPr>
        <b/>
        <sz val="10"/>
        <rFont val="Calibri"/>
        <family val="2"/>
        <charset val="186"/>
        <scheme val="minor"/>
      </rPr>
      <t>1</t>
    </r>
    <r>
      <rPr>
        <sz val="10"/>
        <rFont val="Calibri"/>
        <family val="2"/>
        <charset val="186"/>
        <scheme val="minor"/>
      </rPr>
      <t xml:space="preserve">. PPA eelarvesse 3 000 eurot MTÜ Rahvusvahelise Politseiassotsiatsiooni Eesti osakond (International Police Association (IPA)) 2023.a ürituse korraldamise toetamiseks; </t>
    </r>
    <r>
      <rPr>
        <b/>
        <sz val="10"/>
        <rFont val="Calibri"/>
        <family val="2"/>
        <charset val="186"/>
        <scheme val="minor"/>
      </rPr>
      <t xml:space="preserve">2. </t>
    </r>
    <r>
      <rPr>
        <sz val="10"/>
        <rFont val="Calibri"/>
        <family val="2"/>
        <charset val="186"/>
        <scheme val="minor"/>
      </rPr>
      <t xml:space="preserve">10 000 eurot SKA eelarvesse Valga Isamaalise Kasvatuse Ekspositsioon toetuse eraldamiseks; </t>
    </r>
    <r>
      <rPr>
        <b/>
        <sz val="10"/>
        <rFont val="Calibri"/>
        <family val="2"/>
        <charset val="186"/>
        <scheme val="minor"/>
      </rPr>
      <t>3</t>
    </r>
    <r>
      <rPr>
        <sz val="10"/>
        <rFont val="Calibri"/>
        <family val="2"/>
        <charset val="186"/>
        <scheme val="minor"/>
      </rPr>
      <t xml:space="preserve">. 25 000 eurot UAO S10-USK-MUUD projekti. Toetus on määratud 2023. a juunikuus Tallinnas toimuva Euroopa Kirikute Konverentsi peaassamblee läbiviimise toetuseks;  </t>
    </r>
    <r>
      <rPr>
        <b/>
        <sz val="10"/>
        <rFont val="Calibri"/>
        <family val="2"/>
        <charset val="186"/>
        <scheme val="minor"/>
      </rPr>
      <t>4</t>
    </r>
    <r>
      <rPr>
        <sz val="10"/>
        <rFont val="Calibri"/>
        <family val="2"/>
        <charset val="186"/>
        <scheme val="minor"/>
      </rPr>
      <t xml:space="preserve">. 55 000 eurot PPA ja PÄA eelarvesse; </t>
    </r>
    <r>
      <rPr>
        <b/>
        <sz val="10"/>
        <rFont val="Calibri"/>
        <family val="2"/>
        <charset val="186"/>
        <scheme val="minor"/>
      </rPr>
      <t>5</t>
    </r>
    <r>
      <rPr>
        <sz val="10"/>
        <rFont val="Calibri"/>
        <family val="2"/>
        <charset val="186"/>
        <scheme val="minor"/>
      </rPr>
      <t xml:space="preserve">. 50 000 eurot HK eelarvesse teenustejatele vaimse ja füüsilne tervise hoidmine; </t>
    </r>
    <r>
      <rPr>
        <b/>
        <sz val="10"/>
        <rFont val="Calibri"/>
        <family val="2"/>
        <charset val="186"/>
        <scheme val="minor"/>
      </rPr>
      <t>6</t>
    </r>
    <r>
      <rPr>
        <sz val="10"/>
        <rFont val="Calibri"/>
        <family val="2"/>
        <charset val="186"/>
        <scheme val="minor"/>
      </rPr>
      <t xml:space="preserve">. 648 367 eurot PPA eelarvesse kopterite hoolduskuludeks; </t>
    </r>
    <r>
      <rPr>
        <b/>
        <sz val="10"/>
        <rFont val="Calibri"/>
        <family val="2"/>
        <charset val="186"/>
        <scheme val="minor"/>
      </rPr>
      <t>7.</t>
    </r>
    <r>
      <rPr>
        <sz val="10"/>
        <rFont val="Calibri"/>
        <family val="2"/>
        <charset val="186"/>
        <scheme val="minor"/>
      </rPr>
      <t xml:space="preserve"> 71 309 eurot PPA eelarvesse president Kaljulaidi kaitse pikendamiseks; </t>
    </r>
    <r>
      <rPr>
        <b/>
        <sz val="10"/>
        <rFont val="Calibri"/>
        <family val="2"/>
        <charset val="186"/>
        <scheme val="minor"/>
      </rPr>
      <t>8</t>
    </r>
    <r>
      <rPr>
        <sz val="10"/>
        <rFont val="Calibri"/>
        <family val="2"/>
        <charset val="186"/>
        <scheme val="minor"/>
      </rPr>
      <t xml:space="preserve">. 15 821 eurot SKA eelarvesse kütuse eelarve puudujäägi katteks; </t>
    </r>
    <r>
      <rPr>
        <b/>
        <sz val="10"/>
        <rFont val="Calibri"/>
        <family val="2"/>
        <charset val="186"/>
        <scheme val="minor"/>
      </rPr>
      <t>9</t>
    </r>
    <r>
      <rPr>
        <sz val="10"/>
        <rFont val="Calibri"/>
        <family val="2"/>
        <charset val="186"/>
        <scheme val="minor"/>
      </rPr>
      <t xml:space="preserve">. art 6 13 400; </t>
    </r>
    <r>
      <rPr>
        <b/>
        <sz val="10"/>
        <rFont val="Calibri"/>
        <family val="2"/>
        <charset val="186"/>
        <scheme val="minor"/>
      </rPr>
      <t>10</t>
    </r>
    <r>
      <rPr>
        <sz val="10"/>
        <rFont val="Calibri"/>
        <family val="2"/>
        <charset val="186"/>
        <scheme val="minor"/>
      </rPr>
      <t xml:space="preserve">. 150 000 eurot SMITi eelarvesse uue põlvkonna hädaabiteadete menetlemise infosüsteemi arendamine  (SOS3); </t>
    </r>
    <r>
      <rPr>
        <b/>
        <sz val="10"/>
        <rFont val="Calibri"/>
        <family val="2"/>
        <charset val="186"/>
        <scheme val="minor"/>
      </rPr>
      <t>11</t>
    </r>
    <r>
      <rPr>
        <sz val="10"/>
        <rFont val="Calibri"/>
        <family val="2"/>
        <charset val="186"/>
        <scheme val="minor"/>
      </rPr>
      <t xml:space="preserve">. 50 000 eurot SMITi eelarvesse piiratud teabe töötlussüsteemi kriitilise puudujäägi katteks; </t>
    </r>
    <r>
      <rPr>
        <b/>
        <sz val="10"/>
        <rFont val="Calibri"/>
        <family val="2"/>
        <charset val="186"/>
        <scheme val="minor"/>
      </rPr>
      <t>12</t>
    </r>
    <r>
      <rPr>
        <sz val="10"/>
        <rFont val="Calibri"/>
        <family val="2"/>
        <charset val="186"/>
        <scheme val="minor"/>
      </rPr>
      <t>. 200 000 eurot SMITi eelarvesse litsentside soetamiseks;</t>
    </r>
    <r>
      <rPr>
        <b/>
        <sz val="10"/>
        <rFont val="Calibri"/>
        <family val="2"/>
        <charset val="186"/>
        <scheme val="minor"/>
      </rPr>
      <t xml:space="preserve"> 13</t>
    </r>
    <r>
      <rPr>
        <sz val="10"/>
        <rFont val="Calibri"/>
        <family val="2"/>
        <charset val="186"/>
        <scheme val="minor"/>
      </rPr>
      <t>. 11 291 eurot  UAO projekti S10-K-USK-MUUD Narva kiriku ülalpidamiskuludeks.</t>
    </r>
  </si>
  <si>
    <t>S10-MENETLUS-KULU</t>
  </si>
  <si>
    <t>20SR100160</t>
  </si>
  <si>
    <t>S10-IN-ETEENUS</t>
  </si>
  <si>
    <t>Rahvastikuregistri e-teenuste arend kodanikule II etapi omafinantseerimise 2022.a eelarve jääk 33 160 eurot on üleviidud 2023. aastasse.</t>
  </si>
  <si>
    <t>Rahvastikuregistri teenuste menetlusahela tehnoloogilise lahenduse analüüsi omafinantseerimise 2022.a eelarve jääk 121 782 eurot on üleviidud 2023. aastasse.</t>
  </si>
  <si>
    <t>Rahvastikuregistri toimingud. 2022.a eelarve 150 000 eurot on üleviidud 2023. aastasse.</t>
  </si>
  <si>
    <t>S10-VABATAHT-AREND</t>
  </si>
  <si>
    <t>Teadus-, arendus- ja innovatsioontegevus. 2022.a eelarve 94 118 eurot on üleviidud 2023. aastasse.  78 288 eurot suunatakse PPA eelarvesse sh uuringu „Kuidas saaks politsei hinnata oma ennetustöö mõjusust“ eelarve katteks 32 518 eurot ning  "Liiklusõnnetuste sündmuskohal drooni kasutamine" projektile 45 770 eurot. 33 718 eurot suunatakse HK eelarvesse sotsiaalkõnede projektile.</t>
  </si>
  <si>
    <t>Siseturvalisuse vabatahtlike kaasamise teenuse analüüsi projekti omafinantseeringu 2022.a eelarve jääk 20 965 eurot on üleviidud 2023. aastasse.</t>
  </si>
  <si>
    <t>S10-KRIIS-KULU-YLD</t>
  </si>
  <si>
    <t>2022.a lisaeelarvega (LEA) eraldati SIMi eelarvesse kriisideks valmisoleku tugevdamisega seotud kuludeks. Projekti jäägi kantakse 2023.a eelarvesse Telia AS-le Multi SMS teenuse igakuisete arvete tasumiseks ja muude tegevuste ellu viimiseks.</t>
  </si>
  <si>
    <t xml:space="preserve">RK kolmandal lugemisel saadud investeeringutoetused. </t>
  </si>
  <si>
    <t>RK kolmandal lugemisel saadud tegevustoetused.</t>
  </si>
  <si>
    <t>VV sihtotstarbelisest reservist eraldatud Narva Aleksandri kiriku projekteerimistööde ja erakorralise remondiga seotud tegevusteks.  2022.a eelarve jääk on üleviidud 2023. aastasse.</t>
  </si>
  <si>
    <t>Tsentraalsed kulud.  2022.a eelarve jääk on üleviidud 2023. aastasse (ruumi 019 remont ja sisustus).</t>
  </si>
  <si>
    <t xml:space="preserve">Valitsemisala asutuste jaotamata RKAS eelarvest suunatakse asutuste eelarvetesse 16 143,50 eurot Pärnu, Tammsaare pst 61 pisiparenduste kapitalikomponent. 97 012 eurot suunatakse IVHO projekti S10-RKAS-UUR eelarvest, tegemist on valitsemisala eelarve vahenditega, mis oli algselt ekslikult SIM üürikuulude eelarvesse planeeritud. </t>
  </si>
  <si>
    <t xml:space="preserve">RKAS sh SIM Lai ja Pikk tn, Rakvere, Paide ja Võru üürikulud. Eelarve täpsustamisel suunatakse 97 012 IVHO projekti S10-IN-valala-RES-RKAS, tegemist on valitsemisala eelarve vahenditega, mis oli algselt ekslikult SIM üürikuulude eelarvesse planeeritud. </t>
  </si>
  <si>
    <t>S1SCF-KI21-02332</t>
  </si>
  <si>
    <t>S1SSF-RT21-04762</t>
  </si>
  <si>
    <t>S1SSF-RT21-04772</t>
  </si>
  <si>
    <t>1S10-RF14-12321-0798</t>
  </si>
  <si>
    <t>Siseturvalisuse vabatahtlike teenuse analüüs (2014-2020.12.03.21-0899). Avatud on eelarve.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</si>
</sst>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quot;kr&quot;_-;\-* #,##0.00\ &quot;kr&quot;_-;_-* &quot;-&quot;??\ &quot;kr&quot;_-;_-@_-"/>
    <numFmt numFmtId="165" formatCode="_-* #,##0.00\ _k_r_-;\-* #,##0.00\ _k_r_-;_-* &quot;-&quot;??\ _k_r_-;_-@_-"/>
    <numFmt numFmtId="166" formatCode="_-* #,##0\ &quot;BF&quot;_-;\-* #,##0\ &quot;BF&quot;_-;_-* &quot;-&quot;\ &quot;BF&quot;_-;_-@_-"/>
    <numFmt numFmtId="167" formatCode="_-* #,##0\ _B_F_-;\-* #,##0\ _B_F_-;_-* &quot;-&quot;\ _B_F_-;_-@_-"/>
    <numFmt numFmtId="168" formatCode="_-* #,##0.00\ &quot;BF&quot;_-;\-* #,##0.00\ &quot;BF&quot;_-;_-* &quot;-&quot;??\ &quot;BF&quot;_-;_-@_-"/>
    <numFmt numFmtId="169" formatCode="_-* #,##0.00\ _B_F_-;\-* #,##0.00\ _B_F_-;_-* &quot;-&quot;??\ _B_F_-;_-@_-"/>
    <numFmt numFmtId="170" formatCode="#,##0."/>
    <numFmt numFmtId="171" formatCode="&quot;$&quot;#."/>
    <numFmt numFmtId="172" formatCode="_(* #,##0.00_);_(* \(#,##0.00\);_(* \-??_);_(@_)"/>
    <numFmt numFmtId="173" formatCode="#.00"/>
    <numFmt numFmtId="174" formatCode="###\ ###\ ###\ ##0"/>
    <numFmt numFmtId="175" formatCode="#,##0.0"/>
  </numFmts>
  <fonts count="37">
    <font>
      <sz val="11"/>
      <color theme="1"/>
      <name val="Calibri"/>
      <family val="2"/>
      <charset val="186"/>
      <scheme val="minor"/>
    </font>
    <font>
      <sz val="10"/>
      <color theme="1"/>
      <name val="Calibri"/>
      <family val="2"/>
      <charset val="186"/>
      <scheme val="minor"/>
    </font>
    <font>
      <sz val="11"/>
      <color theme="1"/>
      <name val="Calibri"/>
      <family val="2"/>
      <charset val="186"/>
      <scheme val="minor"/>
    </font>
    <font>
      <sz val="10"/>
      <name val="Arial"/>
      <family val="2"/>
      <charset val="186"/>
    </font>
    <font>
      <sz val="10"/>
      <color theme="1"/>
      <name val="Arial"/>
      <family val="2"/>
      <charset val="186"/>
    </font>
    <font>
      <sz val="11"/>
      <color theme="1"/>
      <name val="Calibri"/>
      <family val="2"/>
      <scheme val="minor"/>
    </font>
    <font>
      <sz val="11"/>
      <color indexed="8"/>
      <name val="Calibri"/>
      <family val="2"/>
      <charset val="186"/>
    </font>
    <font>
      <sz val="11"/>
      <color indexed="9"/>
      <name val="Calibri"/>
      <family val="2"/>
      <charset val="186"/>
    </font>
    <font>
      <b/>
      <sz val="11"/>
      <color indexed="52"/>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8"/>
      <name val="Calibri"/>
      <family val="2"/>
      <charset val="186"/>
    </font>
    <font>
      <b/>
      <sz val="11"/>
      <color indexed="9"/>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i/>
      <sz val="11"/>
      <color indexed="23"/>
      <name val="Calibri"/>
      <family val="2"/>
      <charset val="186"/>
    </font>
    <font>
      <sz val="11"/>
      <color indexed="62"/>
      <name val="Calibri"/>
      <family val="2"/>
      <charset val="186"/>
    </font>
    <font>
      <b/>
      <sz val="11"/>
      <color indexed="63"/>
      <name val="Calibri"/>
      <family val="2"/>
      <charset val="186"/>
    </font>
    <font>
      <sz val="11"/>
      <color indexed="8"/>
      <name val="Calibri"/>
      <family val="2"/>
    </font>
    <font>
      <sz val="10"/>
      <name val="Arial"/>
      <family val="2"/>
    </font>
    <font>
      <sz val="10"/>
      <name val="Times New Roman"/>
      <family val="1"/>
      <charset val="186"/>
    </font>
    <font>
      <sz val="10"/>
      <name val="Times New Roman"/>
      <family val="1"/>
    </font>
    <font>
      <sz val="8"/>
      <name val="Geneva"/>
    </font>
    <font>
      <u/>
      <sz val="11"/>
      <color theme="10"/>
      <name val="Calibri"/>
      <family val="2"/>
      <charset val="186"/>
    </font>
    <font>
      <sz val="11"/>
      <color rgb="FF000000"/>
      <name val="Calibri"/>
      <family val="2"/>
      <charset val="186"/>
    </font>
    <font>
      <sz val="10"/>
      <name val="Arial"/>
      <family val="2"/>
      <charset val="186"/>
    </font>
    <font>
      <sz val="10"/>
      <name val="Calibri"/>
      <family val="2"/>
      <charset val="186"/>
      <scheme val="minor"/>
    </font>
    <font>
      <b/>
      <sz val="10"/>
      <color theme="1"/>
      <name val="Calibri"/>
      <family val="2"/>
      <charset val="186"/>
      <scheme val="minor"/>
    </font>
    <font>
      <b/>
      <sz val="10"/>
      <name val="Calibri"/>
      <family val="2"/>
      <charset val="186"/>
      <scheme val="minor"/>
    </font>
    <font>
      <sz val="10"/>
      <color theme="1"/>
      <name val="Symbol"/>
      <family val="1"/>
      <charset val="2"/>
    </font>
    <font>
      <sz val="10"/>
      <color rgb="FFFF0000"/>
      <name val="Calibri"/>
      <family val="2"/>
      <charset val="186"/>
      <scheme val="minor"/>
    </font>
    <font>
      <sz val="10"/>
      <name val="Arial Narrow"/>
      <family val="2"/>
      <charset val="186"/>
    </font>
  </fonts>
  <fills count="4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26"/>
      </patternFill>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733">
    <xf numFmtId="0" fontId="0" fillId="0" borderId="0"/>
    <xf numFmtId="0" fontId="3" fillId="0" borderId="0"/>
    <xf numFmtId="0" fontId="4" fillId="0" borderId="0"/>
    <xf numFmtId="0" fontId="2" fillId="0" borderId="0"/>
    <xf numFmtId="9" fontId="4"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 fillId="0" borderId="0"/>
    <xf numFmtId="0" fontId="2" fillId="0" borderId="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7" fillId="24"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23"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8" borderId="0" applyNumberFormat="0" applyBorder="0" applyAlignment="0" applyProtection="0"/>
    <xf numFmtId="0" fontId="8" fillId="39" borderId="2" applyNumberFormat="0" applyAlignment="0" applyProtection="0"/>
    <xf numFmtId="0" fontId="8" fillId="39" borderId="2" applyNumberFormat="0" applyAlignment="0" applyProtection="0"/>
    <xf numFmtId="0" fontId="9" fillId="6" borderId="0" applyNumberFormat="0" applyBorder="0" applyAlignment="0" applyProtection="0"/>
    <xf numFmtId="0" fontId="8" fillId="40" borderId="2" applyNumberFormat="0" applyAlignment="0" applyProtection="0"/>
    <xf numFmtId="0" fontId="13" fillId="42" borderId="3" applyNumberFormat="0" applyAlignment="0" applyProtection="0"/>
    <xf numFmtId="0" fontId="3" fillId="0" borderId="0">
      <alignment horizontal="center" wrapText="1"/>
    </xf>
    <xf numFmtId="165" fontId="3" fillId="0" borderId="0" applyFont="0" applyFill="0" applyBorder="0" applyAlignment="0" applyProtection="0"/>
    <xf numFmtId="165" fontId="3" fillId="0" borderId="0" applyFont="0" applyFill="0" applyBorder="0" applyAlignment="0" applyProtection="0"/>
    <xf numFmtId="170" fontId="3" fillId="0" borderId="0">
      <protection locked="0"/>
    </xf>
    <xf numFmtId="171" fontId="3" fillId="0" borderId="0">
      <protection locked="0"/>
    </xf>
    <xf numFmtId="0" fontId="3" fillId="0" borderId="0">
      <protection locked="0"/>
    </xf>
    <xf numFmtId="0" fontId="3" fillId="0" borderId="0"/>
    <xf numFmtId="0" fontId="3" fillId="0" borderId="0"/>
    <xf numFmtId="172" fontId="3" fillId="0" borderId="0" applyFill="0" applyBorder="0" applyAlignment="0" applyProtection="0"/>
    <xf numFmtId="0" fontId="20" fillId="0" borderId="0" applyNumberFormat="0" applyFill="0" applyBorder="0" applyAlignment="0" applyProtection="0"/>
    <xf numFmtId="173" fontId="3" fillId="0" borderId="0">
      <protection locked="0"/>
    </xf>
    <xf numFmtId="0" fontId="10" fillId="8" borderId="0" applyNumberFormat="0" applyBorder="0" applyAlignment="0" applyProtection="0"/>
    <xf numFmtId="0" fontId="9" fillId="5" borderId="0" applyNumberFormat="0" applyBorder="0" applyAlignment="0" applyProtection="0"/>
    <xf numFmtId="0" fontId="10"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28" fillId="0" borderId="0" applyNumberFormat="0" applyFill="0" applyBorder="0" applyAlignment="0" applyProtection="0">
      <alignment vertical="top"/>
      <protection locked="0"/>
    </xf>
    <xf numFmtId="0" fontId="21" fillId="14" borderId="2" applyNumberFormat="0" applyAlignment="0" applyProtection="0"/>
    <xf numFmtId="0" fontId="12" fillId="0" borderId="7" applyNumberFormat="0" applyFill="0" applyAlignment="0" applyProtection="0"/>
    <xf numFmtId="0" fontId="12" fillId="0" borderId="7" applyNumberFormat="0" applyFill="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0" fontId="13" fillId="41" borderId="3" applyNumberFormat="0" applyAlignment="0" applyProtection="0"/>
    <xf numFmtId="0" fontId="3" fillId="0" borderId="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167" fontId="24" fillId="0" borderId="0" applyFont="0" applyFill="0" applyBorder="0" applyAlignment="0" applyProtection="0"/>
    <xf numFmtId="169" fontId="24" fillId="0" borderId="0" applyFont="0" applyFill="0" applyBorder="0" applyAlignment="0" applyProtection="0"/>
    <xf numFmtId="174" fontId="3" fillId="0" borderId="0" applyProtection="0">
      <alignment horizontal="right"/>
    </xf>
    <xf numFmtId="166" fontId="24" fillId="0" borderId="0" applyFont="0" applyFill="0" applyBorder="0" applyAlignment="0" applyProtection="0"/>
    <xf numFmtId="168" fontId="24" fillId="0" borderId="0" applyFont="0" applyFill="0" applyBorder="0" applyAlignment="0" applyProtection="0"/>
    <xf numFmtId="0" fontId="3" fillId="43" borderId="9" applyNumberFormat="0" applyFont="0" applyAlignment="0" applyProtection="0"/>
    <xf numFmtId="0" fontId="3" fillId="43" borderId="9" applyNumberFormat="0" applyFont="0" applyAlignment="0" applyProtection="0"/>
    <xf numFmtId="0" fontId="15" fillId="44"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9" fillId="0" borderId="0"/>
    <xf numFmtId="0" fontId="23" fillId="0" borderId="0"/>
    <xf numFmtId="0" fontId="2"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4" fillId="0" borderId="0"/>
    <xf numFmtId="0" fontId="24"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 fillId="0" borderId="0"/>
    <xf numFmtId="0" fontId="3" fillId="0" borderId="0"/>
    <xf numFmtId="0" fontId="3" fillId="0" borderId="0"/>
    <xf numFmtId="0" fontId="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46" borderId="9" applyNumberFormat="0" applyAlignment="0" applyProtection="0"/>
    <xf numFmtId="0" fontId="3" fillId="0" borderId="0" applyNumberFormat="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6"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0" fontId="3" fillId="0" borderId="0">
      <alignment horizontal="right"/>
    </xf>
    <xf numFmtId="0" fontId="3" fillId="0" borderId="0">
      <alignment horizontal="left" vertical="top" wrapText="1"/>
    </xf>
    <xf numFmtId="0" fontId="3" fillId="0" borderId="0">
      <alignment horizontal="left" vertical="top" wrapText="1"/>
    </xf>
    <xf numFmtId="0" fontId="3" fillId="0" borderId="0">
      <alignment horizontal="left" vertical="top" wrapText="1"/>
    </xf>
    <xf numFmtId="0" fontId="3" fillId="0" borderId="0">
      <alignment horizontal="left" vertical="top"/>
    </xf>
    <xf numFmtId="0" fontId="7" fillId="31"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37" borderId="0" applyNumberFormat="0" applyBorder="0" applyAlignment="0" applyProtection="0"/>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0" fontId="3" fillId="47" borderId="1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0" fontId="3" fillId="0" borderId="0" applyNumberFormat="0" applyProtection="0"/>
    <xf numFmtId="4" fontId="3" fillId="0" borderId="0" applyNumberFormat="0" applyProtection="0">
      <alignment horizontal="right" vertical="center"/>
    </xf>
    <xf numFmtId="0" fontId="20" fillId="0" borderId="0" applyNumberFormat="0" applyFill="0" applyBorder="0" applyAlignment="0" applyProtection="0"/>
    <xf numFmtId="0" fontId="21" fillId="13" borderId="2" applyNumberFormat="0" applyAlignment="0" applyProtection="0"/>
    <xf numFmtId="0" fontId="3" fillId="0" borderId="0"/>
    <xf numFmtId="0" fontId="3" fillId="0" borderId="0"/>
    <xf numFmtId="0" fontId="3" fillId="0" borderId="0"/>
    <xf numFmtId="0" fontId="27" fillId="0" borderId="1">
      <alignment vertical="center"/>
    </xf>
    <xf numFmtId="0" fontId="29" fillId="0" borderId="0"/>
    <xf numFmtId="0" fontId="16" fillId="0" borderId="0" applyNumberFormat="0" applyFill="0" applyBorder="0" applyAlignment="0" applyProtection="0"/>
    <xf numFmtId="0" fontId="12" fillId="0" borderId="7" applyNumberFormat="0" applyFill="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1" fillId="0" borderId="0" applyNumberFormat="0" applyFill="0" applyBorder="0" applyAlignment="0" applyProtection="0"/>
    <xf numFmtId="0" fontId="22" fillId="39" borderId="10" applyNumberFormat="0" applyAlignment="0" applyProtection="0"/>
    <xf numFmtId="0" fontId="30" fillId="0" borderId="0"/>
    <xf numFmtId="0" fontId="3" fillId="0" borderId="0"/>
  </cellStyleXfs>
  <cellXfs count="369">
    <xf numFmtId="0" fontId="0" fillId="0" borderId="0" xfId="0"/>
    <xf numFmtId="0" fontId="1" fillId="0" borderId="0" xfId="0" applyFont="1" applyAlignment="1">
      <alignment wrapText="1"/>
    </xf>
    <xf numFmtId="0" fontId="1" fillId="0" borderId="11" xfId="0" applyFont="1" applyBorder="1" applyAlignment="1">
      <alignment horizontal="center" vertical="center" wrapText="1"/>
    </xf>
    <xf numFmtId="0" fontId="1" fillId="0" borderId="0" xfId="0" applyFont="1"/>
    <xf numFmtId="0" fontId="1" fillId="2" borderId="13" xfId="0" applyFont="1" applyFill="1" applyBorder="1"/>
    <xf numFmtId="0" fontId="1" fillId="0" borderId="14" xfId="0" applyFont="1" applyBorder="1"/>
    <xf numFmtId="0" fontId="1" fillId="0" borderId="14" xfId="0" applyFont="1" applyBorder="1" applyAlignment="1">
      <alignment horizontal="left"/>
    </xf>
    <xf numFmtId="0" fontId="31" fillId="2" borderId="14" xfId="0" applyFont="1" applyFill="1" applyBorder="1"/>
    <xf numFmtId="0" fontId="1" fillId="2" borderId="18" xfId="0" applyFont="1" applyFill="1" applyBorder="1"/>
    <xf numFmtId="0" fontId="1" fillId="0" borderId="19" xfId="0" applyFont="1" applyBorder="1"/>
    <xf numFmtId="0" fontId="1" fillId="0" borderId="19" xfId="0" applyFont="1" applyBorder="1" applyAlignment="1">
      <alignment horizontal="left"/>
    </xf>
    <xf numFmtId="0" fontId="31" fillId="2" borderId="19" xfId="0" applyFont="1" applyFill="1" applyBorder="1"/>
    <xf numFmtId="3" fontId="31" fillId="2" borderId="19" xfId="0" applyNumberFormat="1" applyFont="1" applyFill="1" applyBorder="1"/>
    <xf numFmtId="0" fontId="1" fillId="2" borderId="16" xfId="0" applyFont="1" applyFill="1" applyBorder="1"/>
    <xf numFmtId="0" fontId="1" fillId="0" borderId="1" xfId="0" applyFont="1" applyBorder="1"/>
    <xf numFmtId="0" fontId="1" fillId="0" borderId="1" xfId="0" applyFont="1" applyBorder="1" applyAlignment="1">
      <alignment horizontal="left"/>
    </xf>
    <xf numFmtId="0" fontId="31" fillId="2" borderId="1" xfId="0" applyFont="1" applyFill="1" applyBorder="1"/>
    <xf numFmtId="3" fontId="31" fillId="2" borderId="1" xfId="0" applyNumberFormat="1" applyFont="1" applyFill="1" applyBorder="1"/>
    <xf numFmtId="0" fontId="32" fillId="0" borderId="0" xfId="0" applyFont="1" applyAlignment="1">
      <alignment horizontal="right"/>
    </xf>
    <xf numFmtId="3" fontId="32" fillId="0" borderId="0" xfId="0" applyNumberFormat="1" applyFont="1"/>
    <xf numFmtId="0" fontId="31" fillId="2" borderId="0" xfId="0" applyFont="1" applyFill="1" applyAlignment="1">
      <alignment vertical="top" wrapText="1"/>
    </xf>
    <xf numFmtId="0" fontId="1" fillId="2" borderId="22" xfId="0" applyFont="1" applyFill="1" applyBorder="1"/>
    <xf numFmtId="0" fontId="1" fillId="2" borderId="14" xfId="0" applyFont="1" applyFill="1" applyBorder="1" applyAlignment="1">
      <alignment horizontal="left" vertical="top"/>
    </xf>
    <xf numFmtId="0" fontId="1" fillId="0" borderId="14" xfId="0" applyFont="1" applyBorder="1" applyAlignment="1">
      <alignment horizontal="left" vertical="top"/>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0" borderId="19" xfId="0" applyFont="1" applyBorder="1" applyAlignment="1">
      <alignment horizontal="left" vertical="top"/>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6" xfId="0" applyFont="1" applyFill="1" applyBorder="1" applyAlignment="1">
      <alignment horizontal="left" vertical="top"/>
    </xf>
    <xf numFmtId="0" fontId="1" fillId="2" borderId="1" xfId="0" applyFont="1" applyFill="1" applyBorder="1"/>
    <xf numFmtId="3" fontId="1" fillId="0" borderId="1" xfId="0" applyNumberFormat="1" applyFont="1" applyBorder="1"/>
    <xf numFmtId="0" fontId="1" fillId="0" borderId="11" xfId="0" applyFont="1" applyBorder="1" applyAlignment="1">
      <alignment horizontal="left" vertical="top"/>
    </xf>
    <xf numFmtId="0" fontId="1" fillId="2" borderId="13" xfId="0" applyFont="1" applyFill="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1" fillId="2" borderId="1" xfId="0" applyFont="1" applyFill="1" applyBorder="1" applyAlignment="1">
      <alignment horizontal="left" vertical="top"/>
    </xf>
    <xf numFmtId="0" fontId="31" fillId="0" borderId="1" xfId="0" applyFont="1" applyBorder="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center" wrapText="1"/>
    </xf>
    <xf numFmtId="0" fontId="31" fillId="2" borderId="1" xfId="0" applyFont="1" applyFill="1" applyBorder="1" applyAlignment="1">
      <alignment horizontal="left"/>
    </xf>
    <xf numFmtId="0" fontId="31" fillId="2" borderId="16" xfId="0" applyFont="1" applyFill="1" applyBorder="1" applyAlignment="1">
      <alignment horizontal="left" vertical="top"/>
    </xf>
    <xf numFmtId="0" fontId="1" fillId="2" borderId="11" xfId="0" applyFont="1" applyFill="1" applyBorder="1" applyAlignment="1">
      <alignment horizontal="center" vertical="center" wrapText="1"/>
    </xf>
    <xf numFmtId="0" fontId="1" fillId="2" borderId="19" xfId="0" applyFont="1" applyFill="1" applyBorder="1"/>
    <xf numFmtId="0" fontId="1" fillId="0" borderId="25" xfId="0" applyFont="1" applyBorder="1" applyAlignment="1">
      <alignment horizontal="left" vertical="top"/>
    </xf>
    <xf numFmtId="0" fontId="1" fillId="2" borderId="14" xfId="0" applyFont="1" applyFill="1" applyBorder="1"/>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3" fontId="31" fillId="0" borderId="11" xfId="0" applyNumberFormat="1" applyFont="1" applyBorder="1" applyAlignment="1">
      <alignment horizontal="left"/>
    </xf>
    <xf numFmtId="0" fontId="1" fillId="0" borderId="11" xfId="0" applyFont="1" applyBorder="1"/>
    <xf numFmtId="3" fontId="1" fillId="0" borderId="1" xfId="0" applyNumberFormat="1"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vertical="center"/>
    </xf>
    <xf numFmtId="0" fontId="1" fillId="0" borderId="27" xfId="0" applyFont="1" applyBorder="1" applyAlignment="1">
      <alignment horizontal="left"/>
    </xf>
    <xf numFmtId="0" fontId="1" fillId="0" borderId="11" xfId="0" applyFont="1" applyBorder="1" applyAlignment="1">
      <alignment horizontal="left"/>
    </xf>
    <xf numFmtId="0" fontId="1" fillId="0" borderId="11" xfId="0" applyFont="1" applyBorder="1" applyAlignment="1">
      <alignment horizontal="left" vertical="center"/>
    </xf>
    <xf numFmtId="0" fontId="1" fillId="2" borderId="11" xfId="0" applyFont="1" applyFill="1" applyBorder="1"/>
    <xf numFmtId="3" fontId="31" fillId="0" borderId="1" xfId="0" applyNumberFormat="1" applyFont="1" applyBorder="1"/>
    <xf numFmtId="4" fontId="1" fillId="0" borderId="0" xfId="0" applyNumberFormat="1" applyFont="1"/>
    <xf numFmtId="3" fontId="31" fillId="0" borderId="14" xfId="0" quotePrefix="1" applyNumberFormat="1" applyFont="1" applyBorder="1"/>
    <xf numFmtId="0" fontId="1" fillId="0" borderId="13" xfId="0" applyFont="1" applyBorder="1"/>
    <xf numFmtId="0" fontId="1" fillId="0" borderId="18" xfId="0" applyFont="1" applyBorder="1"/>
    <xf numFmtId="0" fontId="1" fillId="0" borderId="19" xfId="0" applyFont="1" applyBorder="1" applyAlignment="1">
      <alignment horizontal="left" vertical="center"/>
    </xf>
    <xf numFmtId="0" fontId="1" fillId="2" borderId="14" xfId="0" applyFont="1" applyFill="1" applyBorder="1" applyAlignment="1">
      <alignment horizontal="left"/>
    </xf>
    <xf numFmtId="0" fontId="1" fillId="2" borderId="1" xfId="0" applyFont="1" applyFill="1" applyBorder="1" applyAlignment="1">
      <alignment horizontal="left"/>
    </xf>
    <xf numFmtId="0" fontId="1" fillId="2" borderId="17" xfId="0" applyFont="1" applyFill="1" applyBorder="1"/>
    <xf numFmtId="0" fontId="1" fillId="2" borderId="19" xfId="0" applyFont="1" applyFill="1" applyBorder="1" applyAlignment="1">
      <alignment horizontal="left"/>
    </xf>
    <xf numFmtId="0" fontId="31" fillId="2" borderId="0" xfId="0" applyFont="1" applyFill="1"/>
    <xf numFmtId="0" fontId="1" fillId="0" borderId="14" xfId="0" quotePrefix="1" applyFont="1" applyBorder="1" applyAlignment="1">
      <alignment horizontal="left"/>
    </xf>
    <xf numFmtId="0" fontId="1" fillId="2" borderId="1" xfId="0" quotePrefix="1" applyFont="1" applyFill="1" applyBorder="1" applyAlignment="1">
      <alignment horizontal="left" vertical="top"/>
    </xf>
    <xf numFmtId="0" fontId="1" fillId="2" borderId="14" xfId="0" quotePrefix="1" applyFont="1" applyFill="1" applyBorder="1" applyAlignment="1">
      <alignment horizontal="left" vertical="top"/>
    </xf>
    <xf numFmtId="3" fontId="1" fillId="0" borderId="1" xfId="0" quotePrefix="1" applyNumberFormat="1" applyFont="1" applyBorder="1"/>
    <xf numFmtId="0" fontId="1" fillId="0" borderId="1" xfId="0" quotePrefix="1" applyFont="1" applyBorder="1" applyAlignment="1">
      <alignment horizontal="left" vertical="top"/>
    </xf>
    <xf numFmtId="0" fontId="1" fillId="0" borderId="27" xfId="0" applyFont="1" applyBorder="1"/>
    <xf numFmtId="0" fontId="31" fillId="2" borderId="16" xfId="0" applyFont="1" applyFill="1" applyBorder="1" applyAlignment="1">
      <alignment horizontal="left" vertical="top" wrapText="1"/>
    </xf>
    <xf numFmtId="0" fontId="1" fillId="2" borderId="0" xfId="0" applyFont="1" applyFill="1"/>
    <xf numFmtId="3" fontId="33" fillId="0" borderId="0" xfId="0" applyNumberFormat="1" applyFont="1"/>
    <xf numFmtId="3" fontId="31" fillId="0" borderId="1" xfId="0" quotePrefix="1" applyNumberFormat="1" applyFont="1" applyBorder="1" applyAlignment="1">
      <alignment wrapText="1"/>
    </xf>
    <xf numFmtId="0" fontId="1" fillId="0" borderId="0" xfId="0" applyFont="1" applyAlignment="1">
      <alignment horizontal="left"/>
    </xf>
    <xf numFmtId="0" fontId="1" fillId="0" borderId="14" xfId="0" quotePrefix="1" applyFont="1" applyBorder="1" applyAlignment="1">
      <alignment horizontal="left" vertical="top"/>
    </xf>
    <xf numFmtId="3" fontId="31" fillId="0" borderId="1" xfId="0" quotePrefix="1" applyNumberFormat="1" applyFont="1" applyBorder="1"/>
    <xf numFmtId="0" fontId="34" fillId="0" borderId="0" xfId="0" applyFont="1" applyAlignment="1">
      <alignment horizontal="left" vertical="center" indent="11"/>
    </xf>
    <xf numFmtId="3" fontId="1" fillId="2" borderId="1" xfId="0" quotePrefix="1" applyNumberFormat="1" applyFont="1" applyFill="1" applyBorder="1"/>
    <xf numFmtId="3" fontId="31" fillId="2" borderId="1" xfId="0" applyNumberFormat="1" applyFont="1" applyFill="1" applyBorder="1" applyAlignment="1">
      <alignment horizontal="right"/>
    </xf>
    <xf numFmtId="0" fontId="35" fillId="2" borderId="0" xfId="0" applyFont="1" applyFill="1"/>
    <xf numFmtId="0" fontId="1" fillId="2" borderId="24" xfId="0" applyFont="1" applyFill="1" applyBorder="1" applyAlignment="1">
      <alignment horizontal="left" vertical="top"/>
    </xf>
    <xf numFmtId="3" fontId="33" fillId="2" borderId="0" xfId="0" applyNumberFormat="1" applyFont="1" applyFill="1"/>
    <xf numFmtId="0" fontId="33" fillId="2" borderId="0" xfId="0" applyFont="1" applyFill="1" applyAlignment="1">
      <alignment horizontal="right"/>
    </xf>
    <xf numFmtId="3" fontId="31" fillId="2" borderId="31" xfId="0" applyNumberFormat="1" applyFont="1" applyFill="1" applyBorder="1"/>
    <xf numFmtId="3" fontId="31" fillId="2" borderId="34" xfId="0" applyNumberFormat="1" applyFont="1" applyFill="1" applyBorder="1"/>
    <xf numFmtId="3" fontId="31" fillId="2" borderId="35" xfId="0" applyNumberFormat="1" applyFont="1" applyFill="1" applyBorder="1"/>
    <xf numFmtId="0" fontId="1" fillId="0" borderId="25" xfId="0" applyFont="1" applyBorder="1" applyAlignment="1">
      <alignment horizontal="center" vertical="center" wrapText="1"/>
    </xf>
    <xf numFmtId="3" fontId="31" fillId="2" borderId="33" xfId="0" applyNumberFormat="1" applyFont="1" applyFill="1" applyBorder="1"/>
    <xf numFmtId="3" fontId="31" fillId="0" borderId="31" xfId="0" applyNumberFormat="1" applyFont="1" applyBorder="1"/>
    <xf numFmtId="0" fontId="1" fillId="2" borderId="1" xfId="0" applyFont="1" applyFill="1" applyBorder="1" applyAlignment="1">
      <alignment horizontal="left" vertical="center"/>
    </xf>
    <xf numFmtId="0" fontId="1" fillId="2" borderId="1" xfId="0" quotePrefix="1" applyFont="1" applyFill="1" applyBorder="1" applyAlignment="1">
      <alignment horizontal="left"/>
    </xf>
    <xf numFmtId="0" fontId="31" fillId="2" borderId="12" xfId="0" applyFont="1" applyFill="1" applyBorder="1"/>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wrapText="1"/>
    </xf>
    <xf numFmtId="0" fontId="1" fillId="2" borderId="14" xfId="0" quotePrefix="1" applyFont="1" applyFill="1" applyBorder="1"/>
    <xf numFmtId="0" fontId="1" fillId="2" borderId="19" xfId="0" applyFont="1" applyFill="1" applyBorder="1" applyAlignment="1">
      <alignment wrapText="1"/>
    </xf>
    <xf numFmtId="0" fontId="1" fillId="2" borderId="12" xfId="0" applyFont="1" applyFill="1" applyBorder="1" applyAlignment="1">
      <alignment horizontal="left"/>
    </xf>
    <xf numFmtId="0" fontId="1" fillId="2" borderId="12" xfId="0" applyFont="1" applyFill="1" applyBorder="1" applyAlignment="1">
      <alignment wrapText="1"/>
    </xf>
    <xf numFmtId="0" fontId="1" fillId="2" borderId="12" xfId="0" applyFont="1" applyFill="1" applyBorder="1"/>
    <xf numFmtId="0" fontId="31" fillId="2" borderId="1" xfId="0" applyFont="1" applyFill="1" applyBorder="1" applyAlignment="1">
      <alignment wrapText="1"/>
    </xf>
    <xf numFmtId="0" fontId="1" fillId="2" borderId="1" xfId="0" applyFont="1" applyFill="1" applyBorder="1" applyAlignment="1">
      <alignment wrapText="1"/>
    </xf>
    <xf numFmtId="0" fontId="31" fillId="2" borderId="19" xfId="0" applyFont="1" applyFill="1" applyBorder="1" applyAlignment="1">
      <alignment horizontal="left" vertical="top"/>
    </xf>
    <xf numFmtId="0" fontId="1" fillId="2" borderId="25" xfId="0" applyFont="1" applyFill="1" applyBorder="1" applyAlignment="1">
      <alignment horizontal="left" vertical="top" wrapText="1"/>
    </xf>
    <xf numFmtId="0" fontId="1" fillId="2" borderId="25" xfId="0" applyFont="1" applyFill="1" applyBorder="1" applyAlignment="1">
      <alignment horizontal="left" vertical="top"/>
    </xf>
    <xf numFmtId="0" fontId="1" fillId="2" borderId="25" xfId="0" applyFont="1" applyFill="1" applyBorder="1" applyAlignment="1">
      <alignment vertical="top"/>
    </xf>
    <xf numFmtId="3" fontId="31" fillId="0" borderId="1" xfId="0" applyNumberFormat="1" applyFont="1" applyBorder="1" applyAlignment="1">
      <alignment horizontal="left"/>
    </xf>
    <xf numFmtId="0" fontId="35" fillId="0" borderId="0" xfId="0" applyFont="1"/>
    <xf numFmtId="3" fontId="31" fillId="2" borderId="32" xfId="0" applyNumberFormat="1" applyFont="1" applyFill="1" applyBorder="1"/>
    <xf numFmtId="3" fontId="31" fillId="0" borderId="1" xfId="0" quotePrefix="1" applyNumberFormat="1" applyFont="1" applyBorder="1" applyAlignment="1">
      <alignment horizontal="left"/>
    </xf>
    <xf numFmtId="0" fontId="1" fillId="0" borderId="1" xfId="0" quotePrefix="1" applyFont="1" applyBorder="1"/>
    <xf numFmtId="3" fontId="31" fillId="2" borderId="1" xfId="0" applyNumberFormat="1" applyFont="1" applyFill="1" applyBorder="1" applyAlignment="1">
      <alignment horizontal="left"/>
    </xf>
    <xf numFmtId="3" fontId="1" fillId="2" borderId="1" xfId="0" applyNumberFormat="1" applyFont="1" applyFill="1" applyBorder="1" applyAlignment="1">
      <alignment horizontal="left"/>
    </xf>
    <xf numFmtId="0" fontId="1" fillId="2" borderId="14" xfId="0" applyFont="1" applyFill="1" applyBorder="1" applyAlignment="1">
      <alignment horizontal="left" vertical="center"/>
    </xf>
    <xf numFmtId="3" fontId="31" fillId="2" borderId="14" xfId="0" applyNumberFormat="1" applyFont="1" applyFill="1" applyBorder="1" applyAlignment="1">
      <alignment horizontal="left" vertical="top"/>
    </xf>
    <xf numFmtId="3" fontId="31" fillId="2" borderId="1" xfId="0" applyNumberFormat="1" applyFont="1" applyFill="1" applyBorder="1" applyAlignment="1">
      <alignment horizontal="left" vertical="top"/>
    </xf>
    <xf numFmtId="3" fontId="31" fillId="2" borderId="19" xfId="0" applyNumberFormat="1" applyFont="1" applyFill="1" applyBorder="1" applyAlignment="1">
      <alignment horizontal="left" vertical="top"/>
    </xf>
    <xf numFmtId="3" fontId="1" fillId="0" borderId="1" xfId="0" quotePrefix="1" applyNumberFormat="1" applyFont="1" applyBorder="1" applyAlignment="1">
      <alignment horizontal="left" vertical="top"/>
    </xf>
    <xf numFmtId="0" fontId="1" fillId="2" borderId="16" xfId="0" applyFont="1" applyFill="1" applyBorder="1" applyAlignment="1">
      <alignment wrapText="1"/>
    </xf>
    <xf numFmtId="4" fontId="1" fillId="2" borderId="1" xfId="0" applyNumberFormat="1" applyFont="1" applyFill="1" applyBorder="1" applyAlignment="1">
      <alignment horizontal="center" vertical="center" wrapText="1"/>
    </xf>
    <xf numFmtId="0" fontId="1" fillId="2" borderId="11" xfId="0" applyFont="1" applyFill="1" applyBorder="1" applyAlignment="1">
      <alignment horizontal="left"/>
    </xf>
    <xf numFmtId="0" fontId="1" fillId="2" borderId="11" xfId="0" applyFont="1" applyFill="1" applyBorder="1" applyAlignment="1">
      <alignment horizontal="left" vertical="top"/>
    </xf>
    <xf numFmtId="0" fontId="31" fillId="0" borderId="11" xfId="0" applyFont="1" applyBorder="1" applyAlignment="1">
      <alignment horizontal="center" vertical="center" wrapText="1"/>
    </xf>
    <xf numFmtId="0" fontId="31" fillId="0" borderId="25" xfId="0" applyFont="1" applyBorder="1" applyAlignment="1">
      <alignment horizontal="center" vertical="center" wrapText="1"/>
    </xf>
    <xf numFmtId="4" fontId="31" fillId="0" borderId="1" xfId="0" applyNumberFormat="1" applyFont="1" applyBorder="1" applyAlignment="1">
      <alignment horizontal="center" vertical="center" wrapText="1"/>
    </xf>
    <xf numFmtId="0" fontId="31" fillId="0" borderId="0" xfId="0" applyFont="1"/>
    <xf numFmtId="0" fontId="31" fillId="0" borderId="13" xfId="0" applyFont="1" applyBorder="1" applyAlignment="1">
      <alignment horizontal="left" vertical="top"/>
    </xf>
    <xf numFmtId="0" fontId="31" fillId="2" borderId="14" xfId="0" applyFont="1" applyFill="1" applyBorder="1" applyAlignment="1">
      <alignment horizontal="left" vertical="top"/>
    </xf>
    <xf numFmtId="0" fontId="31" fillId="0" borderId="14" xfId="0" applyFont="1" applyBorder="1" applyAlignment="1">
      <alignment horizontal="left" vertical="top"/>
    </xf>
    <xf numFmtId="0" fontId="31" fillId="2" borderId="14" xfId="0" quotePrefix="1" applyFont="1" applyFill="1" applyBorder="1" applyAlignment="1">
      <alignment horizontal="left" vertical="top"/>
    </xf>
    <xf numFmtId="3" fontId="31" fillId="0" borderId="31" xfId="0" applyNumberFormat="1" applyFont="1" applyBorder="1" applyAlignment="1">
      <alignment vertical="top"/>
    </xf>
    <xf numFmtId="0" fontId="31" fillId="2" borderId="18" xfId="0" applyFont="1" applyFill="1" applyBorder="1" applyAlignment="1">
      <alignment horizontal="left" vertical="top"/>
    </xf>
    <xf numFmtId="0" fontId="31" fillId="0" borderId="19" xfId="0" applyFont="1" applyBorder="1" applyAlignment="1">
      <alignment horizontal="left" vertical="top"/>
    </xf>
    <xf numFmtId="0" fontId="31" fillId="0" borderId="16" xfId="0" applyFont="1" applyBorder="1" applyAlignment="1">
      <alignment horizontal="left" vertical="top"/>
    </xf>
    <xf numFmtId="0" fontId="31" fillId="2" borderId="1" xfId="0" quotePrefix="1" applyFont="1" applyFill="1" applyBorder="1" applyAlignment="1">
      <alignment horizontal="left" vertical="top"/>
    </xf>
    <xf numFmtId="0" fontId="31" fillId="2" borderId="19" xfId="0" quotePrefix="1" applyFont="1" applyFill="1" applyBorder="1" applyAlignment="1">
      <alignment horizontal="left" vertical="top"/>
    </xf>
    <xf numFmtId="0" fontId="33" fillId="0" borderId="0" xfId="0" applyFont="1" applyAlignment="1">
      <alignment horizontal="right"/>
    </xf>
    <xf numFmtId="0" fontId="31" fillId="0" borderId="0" xfId="0" applyFont="1" applyAlignment="1">
      <alignment vertical="top"/>
    </xf>
    <xf numFmtId="0" fontId="31" fillId="2" borderId="19" xfId="0" applyFont="1" applyFill="1" applyBorder="1" applyAlignment="1">
      <alignment vertical="top"/>
    </xf>
    <xf numFmtId="0" fontId="1" fillId="2" borderId="27" xfId="0" applyFont="1" applyFill="1" applyBorder="1"/>
    <xf numFmtId="0" fontId="1" fillId="2" borderId="11" xfId="0" applyFont="1" applyFill="1" applyBorder="1" applyAlignment="1">
      <alignment horizontal="left" vertical="center"/>
    </xf>
    <xf numFmtId="0" fontId="31" fillId="0" borderId="15" xfId="0" applyFont="1" applyBorder="1" applyAlignment="1">
      <alignment horizontal="left" vertical="top" wrapText="1"/>
    </xf>
    <xf numFmtId="0" fontId="31" fillId="2" borderId="16" xfId="0" applyFont="1" applyFill="1" applyBorder="1"/>
    <xf numFmtId="0" fontId="31" fillId="2" borderId="18" xfId="0" applyFont="1" applyFill="1" applyBorder="1" applyAlignment="1">
      <alignment horizontal="left" vertical="top" wrapText="1"/>
    </xf>
    <xf numFmtId="0" fontId="31" fillId="2" borderId="19" xfId="0" applyFont="1" applyFill="1" applyBorder="1" applyAlignment="1">
      <alignment horizontal="left"/>
    </xf>
    <xf numFmtId="0" fontId="1" fillId="2" borderId="19" xfId="0" applyFont="1" applyFill="1" applyBorder="1" applyAlignment="1">
      <alignment horizontal="left" vertical="center"/>
    </xf>
    <xf numFmtId="0" fontId="1" fillId="0" borderId="19" xfId="0" quotePrefix="1" applyFont="1" applyBorder="1" applyAlignment="1">
      <alignment horizontal="left"/>
    </xf>
    <xf numFmtId="0" fontId="31" fillId="0" borderId="1" xfId="0" applyFont="1" applyBorder="1"/>
    <xf numFmtId="0" fontId="31" fillId="0" borderId="1" xfId="0" applyFont="1" applyBorder="1" applyAlignment="1">
      <alignment wrapText="1"/>
    </xf>
    <xf numFmtId="0" fontId="31" fillId="2" borderId="1" xfId="0" quotePrefix="1" applyFont="1" applyFill="1" applyBorder="1" applyAlignment="1">
      <alignment horizontal="left" wrapText="1"/>
    </xf>
    <xf numFmtId="4" fontId="35" fillId="0" borderId="0" xfId="0" applyNumberFormat="1" applyFont="1"/>
    <xf numFmtId="3" fontId="31" fillId="0" borderId="34" xfId="0" applyNumberFormat="1" applyFont="1" applyBorder="1"/>
    <xf numFmtId="3" fontId="31" fillId="0" borderId="32" xfId="0" applyNumberFormat="1" applyFont="1" applyBorder="1"/>
    <xf numFmtId="3" fontId="31" fillId="2" borderId="1" xfId="0" applyNumberFormat="1" applyFont="1" applyFill="1" applyBorder="1" applyAlignment="1">
      <alignment wrapText="1"/>
    </xf>
    <xf numFmtId="3" fontId="33" fillId="0" borderId="0" xfId="0" applyNumberFormat="1" applyFont="1" applyAlignment="1">
      <alignment wrapText="1"/>
    </xf>
    <xf numFmtId="0" fontId="31" fillId="2" borderId="27" xfId="0" applyFont="1" applyFill="1" applyBorder="1" applyAlignment="1">
      <alignment horizontal="left" vertical="top" wrapText="1"/>
    </xf>
    <xf numFmtId="0" fontId="31" fillId="2" borderId="11" xfId="0" applyFont="1" applyFill="1" applyBorder="1" applyAlignment="1">
      <alignment horizontal="left"/>
    </xf>
    <xf numFmtId="0" fontId="31" fillId="2" borderId="11" xfId="0" applyFont="1" applyFill="1" applyBorder="1" applyAlignment="1">
      <alignment horizontal="left" vertical="top"/>
    </xf>
    <xf numFmtId="0" fontId="1" fillId="0" borderId="1" xfId="0" applyFont="1" applyBorder="1" applyAlignment="1">
      <alignment wrapText="1"/>
    </xf>
    <xf numFmtId="3" fontId="31" fillId="0" borderId="1" xfId="0" applyNumberFormat="1" applyFont="1" applyBorder="1" applyAlignment="1">
      <alignment horizontal="right"/>
    </xf>
    <xf numFmtId="3" fontId="31" fillId="0" borderId="14" xfId="0" applyNumberFormat="1" applyFont="1" applyBorder="1" applyAlignment="1">
      <alignment horizontal="right" vertical="center" wrapText="1"/>
    </xf>
    <xf numFmtId="3" fontId="31" fillId="2" borderId="31" xfId="0" applyNumberFormat="1" applyFont="1" applyFill="1" applyBorder="1" applyAlignment="1">
      <alignment horizontal="right" vertical="center" wrapText="1"/>
    </xf>
    <xf numFmtId="3" fontId="31" fillId="2" borderId="32" xfId="0" applyNumberFormat="1" applyFont="1" applyFill="1" applyBorder="1" applyAlignment="1">
      <alignment horizontal="right" vertical="center" wrapText="1"/>
    </xf>
    <xf numFmtId="3" fontId="31" fillId="2" borderId="1" xfId="0" applyNumberFormat="1" applyFont="1" applyFill="1" applyBorder="1" applyAlignment="1">
      <alignment horizontal="right" vertical="center" wrapText="1"/>
    </xf>
    <xf numFmtId="3" fontId="33" fillId="0" borderId="0" xfId="0" applyNumberFormat="1" applyFont="1" applyAlignment="1">
      <alignment horizontal="right" wrapText="1"/>
    </xf>
    <xf numFmtId="3" fontId="31" fillId="0" borderId="11" xfId="0" applyNumberFormat="1" applyFont="1" applyBorder="1" applyAlignment="1">
      <alignment horizontal="right" vertical="center" wrapText="1"/>
    </xf>
    <xf numFmtId="0" fontId="31" fillId="0" borderId="28" xfId="0" applyFont="1" applyBorder="1" applyAlignment="1">
      <alignment wrapText="1"/>
    </xf>
    <xf numFmtId="3" fontId="1" fillId="2" borderId="1" xfId="0" applyNumberFormat="1" applyFont="1" applyFill="1" applyBorder="1"/>
    <xf numFmtId="0" fontId="1" fillId="0" borderId="16" xfId="0" applyFont="1" applyBorder="1"/>
    <xf numFmtId="0" fontId="31" fillId="0" borderId="17" xfId="0" applyFont="1" applyBorder="1" applyAlignment="1">
      <alignment horizontal="left" vertical="top" wrapText="1"/>
    </xf>
    <xf numFmtId="3" fontId="31" fillId="2" borderId="19" xfId="0" applyNumberFormat="1" applyFont="1" applyFill="1" applyBorder="1" applyAlignment="1">
      <alignment vertical="top"/>
    </xf>
    <xf numFmtId="0" fontId="1" fillId="0" borderId="14" xfId="0" applyFont="1" applyBorder="1" applyAlignment="1">
      <alignment horizontal="left" vertical="top" wrapText="1"/>
    </xf>
    <xf numFmtId="0" fontId="31" fillId="0" borderId="20" xfId="0" applyFont="1" applyBorder="1" applyAlignment="1">
      <alignment horizontal="left" vertical="top" wrapText="1"/>
    </xf>
    <xf numFmtId="0" fontId="31" fillId="2" borderId="12" xfId="0" quotePrefix="1" applyFont="1" applyFill="1" applyBorder="1" applyAlignment="1">
      <alignment horizontal="left" vertical="top"/>
    </xf>
    <xf numFmtId="0" fontId="31" fillId="0" borderId="11" xfId="0" applyFont="1" applyBorder="1" applyAlignment="1">
      <alignment horizontal="left" vertical="top"/>
    </xf>
    <xf numFmtId="0" fontId="31" fillId="0" borderId="1" xfId="0" applyFont="1" applyBorder="1" applyAlignment="1">
      <alignment horizontal="center" vertical="center" wrapText="1"/>
    </xf>
    <xf numFmtId="0" fontId="31" fillId="2" borderId="27" xfId="0" applyFont="1" applyFill="1" applyBorder="1" applyAlignment="1">
      <alignment horizontal="left" vertical="top"/>
    </xf>
    <xf numFmtId="0" fontId="31" fillId="2" borderId="11" xfId="0" quotePrefix="1" applyFont="1" applyFill="1" applyBorder="1" applyAlignment="1">
      <alignment horizontal="left" vertical="top"/>
    </xf>
    <xf numFmtId="3" fontId="31" fillId="0" borderId="32" xfId="0" applyNumberFormat="1" applyFont="1" applyBorder="1" applyAlignment="1">
      <alignment vertical="top"/>
    </xf>
    <xf numFmtId="0" fontId="31" fillId="2" borderId="22" xfId="0" applyFont="1" applyFill="1" applyBorder="1" applyAlignment="1">
      <alignment horizontal="left" vertical="top"/>
    </xf>
    <xf numFmtId="3" fontId="31" fillId="2" borderId="1" xfId="0" applyNumberFormat="1" applyFont="1" applyFill="1" applyBorder="1" applyAlignment="1">
      <alignment vertical="top"/>
    </xf>
    <xf numFmtId="3" fontId="31" fillId="2" borderId="14" xfId="0" applyNumberFormat="1" applyFont="1" applyFill="1" applyBorder="1" applyAlignment="1">
      <alignment vertical="top"/>
    </xf>
    <xf numFmtId="0" fontId="31" fillId="0" borderId="1" xfId="0" quotePrefix="1" applyFont="1" applyBorder="1" applyAlignment="1">
      <alignment horizontal="left" vertical="top"/>
    </xf>
    <xf numFmtId="3" fontId="31" fillId="0" borderId="1" xfId="0" applyNumberFormat="1" applyFont="1" applyBorder="1" applyAlignment="1">
      <alignment vertical="top"/>
    </xf>
    <xf numFmtId="0" fontId="31" fillId="0" borderId="1" xfId="0" applyFont="1" applyBorder="1" applyAlignment="1">
      <alignment vertical="top"/>
    </xf>
    <xf numFmtId="3" fontId="36" fillId="0" borderId="1" xfId="0" applyNumberFormat="1" applyFont="1" applyBorder="1"/>
    <xf numFmtId="0" fontId="31" fillId="0" borderId="11" xfId="0" applyFont="1" applyBorder="1" applyAlignment="1">
      <alignment vertical="top"/>
    </xf>
    <xf numFmtId="3" fontId="36" fillId="0" borderId="11" xfId="0" applyNumberFormat="1" applyFont="1" applyBorder="1"/>
    <xf numFmtId="0" fontId="31" fillId="0" borderId="1" xfId="0" applyFont="1" applyBorder="1" applyAlignment="1">
      <alignment horizontal="left" vertical="center"/>
    </xf>
    <xf numFmtId="0" fontId="31" fillId="0" borderId="1" xfId="0" applyFont="1" applyBorder="1" applyAlignment="1">
      <alignment horizontal="left"/>
    </xf>
    <xf numFmtId="0" fontId="1" fillId="0" borderId="1" xfId="0" applyFont="1" applyBorder="1" applyAlignment="1">
      <alignment horizontal="left" vertical="center"/>
    </xf>
    <xf numFmtId="3" fontId="31" fillId="0" borderId="1" xfId="0" applyNumberFormat="1" applyFont="1" applyBorder="1" applyAlignment="1">
      <alignment horizontal="right" vertical="center" wrapText="1"/>
    </xf>
    <xf numFmtId="0" fontId="31" fillId="2" borderId="1" xfId="0" applyFont="1" applyFill="1" applyBorder="1" applyAlignment="1">
      <alignment vertical="top" wrapText="1"/>
    </xf>
    <xf numFmtId="0" fontId="31" fillId="0" borderId="28" xfId="0" applyFont="1" applyBorder="1" applyAlignment="1">
      <alignment vertical="top" wrapText="1"/>
    </xf>
    <xf numFmtId="0" fontId="31" fillId="2" borderId="17" xfId="0" applyFont="1" applyFill="1" applyBorder="1" applyAlignment="1">
      <alignment vertical="top" wrapText="1"/>
    </xf>
    <xf numFmtId="0" fontId="31" fillId="0" borderId="15" xfId="0" applyFont="1" applyBorder="1"/>
    <xf numFmtId="0" fontId="31" fillId="0" borderId="20" xfId="0" applyFont="1" applyBorder="1" applyAlignment="1">
      <alignment wrapText="1"/>
    </xf>
    <xf numFmtId="0" fontId="31" fillId="2" borderId="26" xfId="0" applyFont="1" applyFill="1" applyBorder="1" applyAlignment="1">
      <alignment horizontal="left" vertical="top" wrapText="1"/>
    </xf>
    <xf numFmtId="0" fontId="31" fillId="0" borderId="1" xfId="0" applyFont="1" applyBorder="1" applyAlignment="1">
      <alignment vertical="top" wrapText="1"/>
    </xf>
    <xf numFmtId="0" fontId="31" fillId="0" borderId="16" xfId="0" applyFont="1" applyBorder="1"/>
    <xf numFmtId="0" fontId="31" fillId="0" borderId="18" xfId="0" applyFont="1" applyBorder="1"/>
    <xf numFmtId="0" fontId="31" fillId="0" borderId="19" xfId="0" applyFont="1" applyBorder="1" applyAlignment="1">
      <alignment horizontal="left"/>
    </xf>
    <xf numFmtId="0" fontId="31" fillId="0" borderId="19" xfId="0" applyFont="1" applyBorder="1" applyAlignment="1">
      <alignment horizontal="left" vertical="center"/>
    </xf>
    <xf numFmtId="0" fontId="31" fillId="0" borderId="19" xfId="0" applyFont="1" applyBorder="1"/>
    <xf numFmtId="3" fontId="31" fillId="0" borderId="19" xfId="0" applyNumberFormat="1" applyFont="1" applyBorder="1" applyAlignment="1">
      <alignment horizontal="right" vertical="center" wrapText="1"/>
    </xf>
    <xf numFmtId="0" fontId="31" fillId="2" borderId="15" xfId="0" applyFont="1" applyFill="1" applyBorder="1"/>
    <xf numFmtId="0" fontId="31" fillId="2" borderId="28" xfId="0" applyFont="1" applyFill="1" applyBorder="1" applyAlignment="1">
      <alignment vertical="top" wrapText="1"/>
    </xf>
    <xf numFmtId="0" fontId="35" fillId="0" borderId="17" xfId="0" applyFont="1" applyBorder="1" applyAlignment="1">
      <alignment wrapText="1"/>
    </xf>
    <xf numFmtId="0" fontId="31" fillId="0" borderId="1" xfId="0" applyFont="1" applyBorder="1" applyAlignment="1">
      <alignment horizontal="left" vertical="top" wrapText="1"/>
    </xf>
    <xf numFmtId="0" fontId="31" fillId="2" borderId="1" xfId="0" applyFont="1" applyFill="1" applyBorder="1" applyAlignment="1">
      <alignment horizontal="left" vertical="top" wrapText="1"/>
    </xf>
    <xf numFmtId="0" fontId="35" fillId="0" borderId="1" xfId="0" applyFont="1" applyBorder="1" applyAlignment="1">
      <alignment horizontal="left" vertical="top" wrapText="1"/>
    </xf>
    <xf numFmtId="0" fontId="35" fillId="2" borderId="1" xfId="0" applyFont="1" applyFill="1" applyBorder="1" applyAlignment="1">
      <alignment horizontal="left" vertical="top" wrapText="1"/>
    </xf>
    <xf numFmtId="49" fontId="31" fillId="2" borderId="1" xfId="0" applyNumberFormat="1" applyFont="1" applyFill="1" applyBorder="1" applyAlignment="1">
      <alignment horizontal="left" vertical="top" wrapText="1"/>
    </xf>
    <xf numFmtId="49" fontId="31" fillId="0" borderId="1" xfId="0" applyNumberFormat="1" applyFont="1" applyBorder="1" applyAlignment="1">
      <alignment horizontal="left" vertical="top" wrapText="1"/>
    </xf>
    <xf numFmtId="0" fontId="1" fillId="2" borderId="12" xfId="0" applyFont="1" applyFill="1" applyBorder="1" applyAlignment="1">
      <alignment horizontal="left" vertical="top"/>
    </xf>
    <xf numFmtId="49" fontId="31" fillId="2" borderId="12" xfId="0" applyNumberFormat="1" applyFont="1" applyFill="1" applyBorder="1" applyAlignment="1">
      <alignment horizontal="left" vertical="top" wrapText="1"/>
    </xf>
    <xf numFmtId="0" fontId="1" fillId="0" borderId="38" xfId="0" applyFont="1" applyBorder="1" applyAlignment="1">
      <alignment horizontal="left" vertical="top" wrapText="1"/>
    </xf>
    <xf numFmtId="0" fontId="35" fillId="2" borderId="20" xfId="0" applyFont="1" applyFill="1" applyBorder="1" applyAlignment="1">
      <alignment horizontal="left" vertical="top"/>
    </xf>
    <xf numFmtId="0" fontId="31" fillId="2" borderId="15" xfId="0" quotePrefix="1" applyFont="1" applyFill="1" applyBorder="1" applyAlignment="1">
      <alignment horizontal="left"/>
    </xf>
    <xf numFmtId="0" fontId="31" fillId="2" borderId="20" xfId="0" quotePrefix="1" applyFont="1" applyFill="1" applyBorder="1" applyAlignment="1">
      <alignment horizontal="left" wrapText="1"/>
    </xf>
    <xf numFmtId="0" fontId="31" fillId="2" borderId="23" xfId="0" applyFont="1" applyFill="1" applyBorder="1" applyAlignment="1">
      <alignment horizontal="left"/>
    </xf>
    <xf numFmtId="0" fontId="31" fillId="2" borderId="20" xfId="0" applyFont="1" applyFill="1" applyBorder="1" applyAlignment="1">
      <alignment horizontal="left" vertical="top" wrapText="1"/>
    </xf>
    <xf numFmtId="0" fontId="31" fillId="2" borderId="28" xfId="0" applyFont="1" applyFill="1" applyBorder="1" applyAlignment="1">
      <alignment horizontal="left" wrapText="1"/>
    </xf>
    <xf numFmtId="0" fontId="31" fillId="2" borderId="17" xfId="0" applyFont="1" applyFill="1" applyBorder="1" applyAlignment="1">
      <alignment horizontal="left" wrapText="1"/>
    </xf>
    <xf numFmtId="0" fontId="31" fillId="2" borderId="17" xfId="0" applyFont="1" applyFill="1" applyBorder="1" applyAlignment="1">
      <alignment horizontal="left" vertical="top" wrapText="1"/>
    </xf>
    <xf numFmtId="0" fontId="31" fillId="0" borderId="17" xfId="0" applyFont="1" applyBorder="1" applyAlignment="1">
      <alignment vertical="top" wrapText="1"/>
    </xf>
    <xf numFmtId="0" fontId="31" fillId="0" borderId="15" xfId="0" applyFont="1" applyBorder="1" applyAlignment="1">
      <alignment wrapText="1"/>
    </xf>
    <xf numFmtId="0" fontId="31" fillId="0" borderId="15" xfId="0" applyFont="1" applyBorder="1" applyAlignment="1">
      <alignment vertical="top" wrapText="1"/>
    </xf>
    <xf numFmtId="3" fontId="31" fillId="0" borderId="36" xfId="0" applyNumberFormat="1" applyFont="1" applyBorder="1" applyAlignment="1">
      <alignment vertical="top"/>
    </xf>
    <xf numFmtId="0" fontId="31" fillId="0" borderId="20" xfId="0" applyFont="1" applyBorder="1" applyAlignment="1">
      <alignment vertical="top" wrapText="1"/>
    </xf>
    <xf numFmtId="0" fontId="31" fillId="0" borderId="28" xfId="0" applyFont="1" applyBorder="1" applyAlignment="1">
      <alignment horizontal="left" vertical="top" wrapText="1"/>
    </xf>
    <xf numFmtId="0" fontId="31" fillId="0" borderId="17" xfId="0" applyFont="1" applyBorder="1" applyAlignment="1">
      <alignment wrapText="1"/>
    </xf>
    <xf numFmtId="0" fontId="31" fillId="0" borderId="17" xfId="0" applyFont="1" applyBorder="1" applyAlignment="1">
      <alignment horizontal="left" vertical="top"/>
    </xf>
    <xf numFmtId="49" fontId="31" fillId="0" borderId="17" xfId="0" applyNumberFormat="1" applyFont="1" applyBorder="1" applyAlignment="1">
      <alignment horizontal="left" vertical="top" wrapText="1"/>
    </xf>
    <xf numFmtId="3" fontId="31" fillId="2" borderId="11" xfId="0" applyNumberFormat="1" applyFont="1" applyFill="1" applyBorder="1"/>
    <xf numFmtId="3" fontId="31" fillId="2" borderId="14" xfId="0" applyNumberFormat="1" applyFont="1" applyFill="1" applyBorder="1"/>
    <xf numFmtId="3" fontId="31" fillId="2" borderId="14" xfId="0" applyNumberFormat="1" applyFont="1" applyFill="1" applyBorder="1" applyAlignment="1">
      <alignment horizontal="right"/>
    </xf>
    <xf numFmtId="0" fontId="31" fillId="2" borderId="15" xfId="0" applyFont="1" applyFill="1" applyBorder="1" applyAlignment="1">
      <alignment vertical="top" wrapText="1"/>
    </xf>
    <xf numFmtId="0" fontId="31" fillId="2" borderId="17" xfId="0" applyFont="1" applyFill="1" applyBorder="1" applyAlignment="1">
      <alignment wrapText="1"/>
    </xf>
    <xf numFmtId="3" fontId="31" fillId="0" borderId="30" xfId="0" applyNumberFormat="1" applyFont="1" applyBorder="1"/>
    <xf numFmtId="0" fontId="31" fillId="0" borderId="17" xfId="0" applyFont="1" applyBorder="1"/>
    <xf numFmtId="0" fontId="31" fillId="2" borderId="20" xfId="0" applyFont="1" applyFill="1" applyBorder="1" applyAlignment="1">
      <alignment wrapText="1"/>
    </xf>
    <xf numFmtId="4" fontId="31" fillId="0" borderId="11" xfId="0" applyNumberFormat="1"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quotePrefix="1" applyFont="1" applyBorder="1" applyAlignment="1">
      <alignment horizontal="left" vertical="center" wrapText="1"/>
    </xf>
    <xf numFmtId="0" fontId="1" fillId="2" borderId="14" xfId="0" applyFont="1" applyFill="1" applyBorder="1" applyAlignment="1">
      <alignment horizontal="left" vertical="top" wrapText="1"/>
    </xf>
    <xf numFmtId="3" fontId="31" fillId="2" borderId="14" xfId="0" applyNumberFormat="1" applyFont="1" applyFill="1" applyBorder="1" applyAlignment="1">
      <alignment horizontal="righ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top"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0" fontId="1" fillId="2" borderId="19" xfId="0" applyFont="1" applyFill="1" applyBorder="1" applyAlignment="1">
      <alignment horizontal="left" vertical="top" wrapText="1"/>
    </xf>
    <xf numFmtId="3" fontId="31" fillId="2" borderId="19" xfId="0" applyNumberFormat="1" applyFont="1" applyFill="1" applyBorder="1" applyAlignment="1">
      <alignment horizontal="righ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2" borderId="18" xfId="0" applyFont="1" applyFill="1" applyBorder="1" applyAlignment="1">
      <alignment horizontal="left" vertical="center" wrapText="1"/>
    </xf>
    <xf numFmtId="0" fontId="31" fillId="2" borderId="20" xfId="0" applyFont="1" applyFill="1" applyBorder="1" applyAlignment="1">
      <alignment horizontal="left" wrapText="1"/>
    </xf>
    <xf numFmtId="0" fontId="31" fillId="2" borderId="20" xfId="0" applyFont="1" applyFill="1" applyBorder="1" applyAlignment="1">
      <alignment vertical="top" wrapText="1"/>
    </xf>
    <xf numFmtId="0" fontId="31" fillId="0" borderId="29" xfId="0" applyFont="1" applyBorder="1" applyAlignment="1">
      <alignment horizontal="left" vertical="top"/>
    </xf>
    <xf numFmtId="0" fontId="31" fillId="0" borderId="30" xfId="0" applyFont="1" applyBorder="1" applyAlignment="1">
      <alignment horizontal="left" vertical="top"/>
    </xf>
    <xf numFmtId="0" fontId="31" fillId="0" borderId="30" xfId="0" applyFont="1" applyBorder="1" applyAlignment="1">
      <alignment horizontal="left" vertical="top" wrapText="1"/>
    </xf>
    <xf numFmtId="0" fontId="31" fillId="0" borderId="30" xfId="0" applyFont="1" applyBorder="1" applyAlignment="1">
      <alignment horizontal="center" vertical="center" wrapText="1"/>
    </xf>
    <xf numFmtId="3" fontId="31" fillId="0" borderId="37" xfId="0" applyNumberFormat="1" applyFont="1" applyBorder="1" applyAlignment="1">
      <alignment vertical="center" wrapText="1"/>
    </xf>
    <xf numFmtId="0" fontId="31" fillId="0" borderId="21" xfId="0" applyFont="1" applyBorder="1"/>
    <xf numFmtId="0" fontId="31" fillId="0" borderId="16" xfId="0" applyFont="1" applyBorder="1" applyAlignment="1">
      <alignment horizontal="left" vertical="top" wrapText="1"/>
    </xf>
    <xf numFmtId="0" fontId="31" fillId="0" borderId="1" xfId="0" quotePrefix="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quotePrefix="1" applyFont="1" applyBorder="1" applyAlignment="1">
      <alignment horizontal="left" vertical="top" wrapText="1"/>
    </xf>
    <xf numFmtId="0" fontId="31" fillId="0" borderId="18" xfId="0" applyFont="1" applyBorder="1" applyAlignment="1">
      <alignment horizontal="left" vertical="top"/>
    </xf>
    <xf numFmtId="0" fontId="31" fillId="0" borderId="19" xfId="0" applyFont="1" applyBorder="1" applyAlignment="1">
      <alignment horizontal="left" vertical="top" wrapText="1"/>
    </xf>
    <xf numFmtId="0" fontId="31" fillId="0" borderId="19" xfId="0" quotePrefix="1" applyFont="1" applyBorder="1" applyAlignment="1">
      <alignment horizontal="left" vertical="center" wrapText="1"/>
    </xf>
    <xf numFmtId="0" fontId="31" fillId="2" borderId="12" xfId="0" applyFont="1" applyFill="1" applyBorder="1" applyAlignment="1">
      <alignment horizontal="left" vertical="top"/>
    </xf>
    <xf numFmtId="0" fontId="31" fillId="2" borderId="12" xfId="0" applyFont="1" applyFill="1" applyBorder="1" applyAlignment="1">
      <alignment horizontal="left" vertical="top" wrapText="1"/>
    </xf>
    <xf numFmtId="3" fontId="31" fillId="0" borderId="12" xfId="0" applyNumberFormat="1" applyFont="1" applyBorder="1" applyAlignment="1">
      <alignment vertical="top"/>
    </xf>
    <xf numFmtId="0" fontId="31" fillId="0" borderId="23" xfId="0" applyFont="1" applyBorder="1" applyAlignment="1">
      <alignment vertical="top" wrapText="1"/>
    </xf>
    <xf numFmtId="0" fontId="31" fillId="0" borderId="19" xfId="0" quotePrefix="1" applyFont="1" applyBorder="1" applyAlignment="1">
      <alignment horizontal="left" vertical="top"/>
    </xf>
    <xf numFmtId="3" fontId="31" fillId="0" borderId="19" xfId="0" applyNumberFormat="1" applyFont="1" applyBorder="1" applyAlignment="1">
      <alignment vertical="top"/>
    </xf>
    <xf numFmtId="3" fontId="1" fillId="0" borderId="0" xfId="0" applyNumberFormat="1" applyFont="1"/>
    <xf numFmtId="0" fontId="1" fillId="0" borderId="40" xfId="0" applyFont="1" applyBorder="1" applyAlignment="1">
      <alignment horizontal="center" vertical="center" wrapText="1"/>
    </xf>
    <xf numFmtId="0" fontId="31" fillId="2" borderId="38" xfId="0" applyFont="1" applyFill="1" applyBorder="1"/>
    <xf numFmtId="0" fontId="31" fillId="0" borderId="38" xfId="0" applyFont="1" applyBorder="1" applyAlignment="1">
      <alignment horizontal="left" vertical="top" wrapText="1"/>
    </xf>
    <xf numFmtId="3" fontId="31" fillId="2" borderId="34" xfId="0" applyNumberFormat="1" applyFont="1" applyFill="1" applyBorder="1" applyAlignment="1">
      <alignment horizontal="right" vertical="center" wrapText="1"/>
    </xf>
    <xf numFmtId="3" fontId="31" fillId="2" borderId="33" xfId="0" applyNumberFormat="1" applyFont="1" applyFill="1" applyBorder="1" applyAlignment="1">
      <alignment horizontal="right" vertical="center" wrapText="1"/>
    </xf>
    <xf numFmtId="4" fontId="1" fillId="2" borderId="11" xfId="0" applyNumberFormat="1" applyFont="1" applyFill="1" applyBorder="1" applyAlignment="1">
      <alignment horizontal="center" vertical="center" wrapText="1"/>
    </xf>
    <xf numFmtId="3" fontId="31" fillId="0" borderId="31" xfId="0" applyNumberFormat="1" applyFont="1" applyBorder="1" applyAlignment="1">
      <alignment horizontal="right" vertical="center" wrapText="1"/>
    </xf>
    <xf numFmtId="3" fontId="31" fillId="0" borderId="32" xfId="0" applyNumberFormat="1" applyFont="1" applyBorder="1" applyAlignment="1">
      <alignment horizontal="right" vertical="center" wrapText="1"/>
    </xf>
    <xf numFmtId="3" fontId="1" fillId="2" borderId="11" xfId="0" applyNumberFormat="1" applyFont="1" applyFill="1" applyBorder="1"/>
    <xf numFmtId="3" fontId="31" fillId="0" borderId="33" xfId="0" applyNumberFormat="1" applyFont="1" applyBorder="1"/>
    <xf numFmtId="3" fontId="31" fillId="0" borderId="33" xfId="0" applyNumberFormat="1" applyFont="1" applyBorder="1" applyAlignment="1">
      <alignment vertical="top"/>
    </xf>
    <xf numFmtId="3" fontId="36" fillId="0" borderId="33" xfId="0" applyNumberFormat="1" applyFont="1" applyBorder="1"/>
    <xf numFmtId="3" fontId="36" fillId="0" borderId="32" xfId="0" applyNumberFormat="1" applyFont="1" applyBorder="1"/>
    <xf numFmtId="3" fontId="31" fillId="2" borderId="28" xfId="0" applyNumberFormat="1" applyFont="1" applyFill="1" applyBorder="1"/>
    <xf numFmtId="0" fontId="1" fillId="0" borderId="24" xfId="0" applyFont="1" applyBorder="1" applyAlignment="1">
      <alignment horizontal="center" vertical="center" wrapText="1"/>
    </xf>
    <xf numFmtId="4" fontId="1" fillId="2" borderId="25"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3" fontId="31" fillId="0" borderId="37" xfId="0" applyNumberFormat="1" applyFont="1" applyBorder="1"/>
    <xf numFmtId="3" fontId="31" fillId="2" borderId="34" xfId="0" applyNumberFormat="1" applyFont="1" applyFill="1" applyBorder="1" applyAlignment="1">
      <alignment vertical="top"/>
    </xf>
    <xf numFmtId="3" fontId="31" fillId="0" borderId="1" xfId="0" applyNumberFormat="1" applyFont="1" applyBorder="1" applyAlignment="1">
      <alignment wrapText="1"/>
    </xf>
    <xf numFmtId="0" fontId="31" fillId="0" borderId="1" xfId="0" quotePrefix="1" applyFont="1" applyBorder="1" applyAlignment="1">
      <alignment horizontal="left" wrapText="1"/>
    </xf>
    <xf numFmtId="0" fontId="31" fillId="0" borderId="38" xfId="0" applyFont="1" applyBorder="1" applyAlignment="1">
      <alignment wrapText="1"/>
    </xf>
    <xf numFmtId="0" fontId="31" fillId="0" borderId="42" xfId="0" applyFont="1" applyBorder="1" applyAlignment="1">
      <alignment horizontal="left" vertical="top"/>
    </xf>
    <xf numFmtId="3" fontId="31" fillId="2" borderId="31" xfId="0" applyNumberFormat="1" applyFont="1" applyFill="1" applyBorder="1" applyAlignment="1">
      <alignment vertical="top"/>
    </xf>
    <xf numFmtId="3" fontId="31" fillId="2" borderId="33" xfId="0" applyNumberFormat="1" applyFont="1" applyFill="1" applyBorder="1" applyAlignment="1">
      <alignment vertical="top"/>
    </xf>
    <xf numFmtId="3" fontId="31" fillId="0" borderId="34" xfId="0" applyNumberFormat="1" applyFont="1" applyBorder="1" applyAlignment="1">
      <alignment vertical="top"/>
    </xf>
    <xf numFmtId="3" fontId="31" fillId="0" borderId="35" xfId="0" applyNumberFormat="1" applyFont="1" applyBorder="1" applyAlignment="1">
      <alignment vertical="top"/>
    </xf>
    <xf numFmtId="0" fontId="31" fillId="0" borderId="42" xfId="0" applyFont="1" applyBorder="1" applyAlignment="1">
      <alignment horizontal="left" vertical="top" wrapText="1"/>
    </xf>
    <xf numFmtId="0" fontId="31" fillId="0" borderId="12" xfId="0" applyFont="1" applyBorder="1" applyAlignment="1">
      <alignment horizontal="left" vertical="top" wrapText="1"/>
    </xf>
    <xf numFmtId="0" fontId="31" fillId="0" borderId="1" xfId="0" applyFont="1" applyBorder="1" applyAlignment="1">
      <alignment horizontal="left" vertical="top" wrapText="1"/>
    </xf>
    <xf numFmtId="0" fontId="31" fillId="0" borderId="41" xfId="0" applyFont="1" applyBorder="1" applyAlignment="1">
      <alignment horizontal="left" vertical="top" wrapText="1"/>
    </xf>
    <xf numFmtId="0" fontId="31" fillId="0" borderId="42" xfId="0" applyFont="1" applyBorder="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41" xfId="0" applyFont="1" applyBorder="1" applyAlignment="1">
      <alignment horizontal="left" vertical="top"/>
    </xf>
    <xf numFmtId="0" fontId="31" fillId="0" borderId="42" xfId="0" applyFont="1" applyBorder="1" applyAlignment="1">
      <alignment horizontal="left" vertical="top"/>
    </xf>
    <xf numFmtId="0" fontId="31" fillId="2" borderId="1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0" xfId="0" applyFont="1" applyFill="1" applyAlignment="1">
      <alignment horizontal="left" vertical="top" wrapText="1"/>
    </xf>
    <xf numFmtId="3" fontId="31" fillId="0" borderId="33" xfId="0" applyNumberFormat="1" applyFont="1" applyFill="1" applyBorder="1" applyAlignment="1">
      <alignment vertical="top"/>
    </xf>
    <xf numFmtId="3" fontId="36" fillId="0" borderId="19" xfId="0" applyNumberFormat="1" applyFont="1" applyFill="1" applyBorder="1"/>
    <xf numFmtId="3" fontId="36" fillId="0" borderId="34" xfId="0" applyNumberFormat="1" applyFont="1" applyFill="1" applyBorder="1"/>
    <xf numFmtId="3" fontId="33" fillId="0" borderId="0" xfId="0" applyNumberFormat="1" applyFont="1" applyFill="1"/>
    <xf numFmtId="0" fontId="31" fillId="0" borderId="14" xfId="0" applyFont="1" applyBorder="1" applyAlignment="1">
      <alignment horizontal="left" vertical="center"/>
    </xf>
    <xf numFmtId="0" fontId="31" fillId="0" borderId="14" xfId="0" applyFont="1" applyBorder="1" applyAlignment="1">
      <alignment horizontal="left"/>
    </xf>
    <xf numFmtId="3" fontId="31" fillId="0" borderId="14" xfId="0" applyNumberFormat="1" applyFont="1" applyFill="1" applyBorder="1"/>
    <xf numFmtId="3" fontId="31" fillId="0" borderId="31" xfId="0" applyNumberFormat="1" applyFont="1" applyFill="1" applyBorder="1"/>
    <xf numFmtId="3" fontId="31" fillId="0" borderId="34" xfId="0" applyNumberFormat="1" applyFont="1" applyFill="1" applyBorder="1"/>
    <xf numFmtId="0" fontId="31" fillId="0" borderId="38" xfId="0" applyFont="1" applyBorder="1" applyAlignment="1">
      <alignment vertical="top" wrapText="1"/>
    </xf>
    <xf numFmtId="0" fontId="31" fillId="0" borderId="38" xfId="0" applyFont="1" applyFill="1" applyBorder="1" applyAlignment="1">
      <alignment wrapText="1"/>
    </xf>
    <xf numFmtId="0" fontId="31" fillId="0" borderId="1" xfId="0" applyFont="1" applyFill="1" applyBorder="1" applyAlignment="1">
      <alignment wrapText="1"/>
    </xf>
    <xf numFmtId="3" fontId="31" fillId="0" borderId="1" xfId="0" applyNumberFormat="1" applyFont="1" applyFill="1" applyBorder="1"/>
    <xf numFmtId="0" fontId="35" fillId="0" borderId="0" xfId="0" applyFont="1" applyFill="1"/>
    <xf numFmtId="0" fontId="1" fillId="0" borderId="0" xfId="0" applyFont="1" applyFill="1"/>
    <xf numFmtId="0" fontId="31" fillId="0" borderId="0" xfId="0" applyFont="1" applyFill="1"/>
    <xf numFmtId="3" fontId="31" fillId="0" borderId="33" xfId="0" applyNumberFormat="1" applyFont="1" applyBorder="1" applyAlignment="1">
      <alignment horizontal="right" vertical="center" wrapText="1"/>
    </xf>
    <xf numFmtId="3" fontId="31" fillId="2" borderId="43" xfId="0" applyNumberFormat="1" applyFont="1" applyFill="1" applyBorder="1" applyAlignment="1">
      <alignment horizontal="right"/>
    </xf>
    <xf numFmtId="3" fontId="31" fillId="2" borderId="31" xfId="0" applyNumberFormat="1" applyFont="1" applyFill="1" applyBorder="1" applyAlignment="1">
      <alignment horizontal="right"/>
    </xf>
    <xf numFmtId="3" fontId="31" fillId="0" borderId="34" xfId="0" applyNumberFormat="1" applyFont="1" applyBorder="1" applyAlignment="1">
      <alignment horizontal="right" vertical="center" wrapText="1"/>
    </xf>
    <xf numFmtId="0" fontId="31" fillId="0" borderId="27" xfId="0" applyFont="1" applyBorder="1"/>
    <xf numFmtId="0" fontId="31" fillId="0" borderId="11" xfId="0" applyFont="1" applyBorder="1" applyAlignment="1">
      <alignment horizontal="left"/>
    </xf>
    <xf numFmtId="0" fontId="31" fillId="0" borderId="11" xfId="0" applyFont="1" applyBorder="1" applyAlignment="1">
      <alignment horizontal="left" vertical="center"/>
    </xf>
    <xf numFmtId="0" fontId="31" fillId="0" borderId="11" xfId="0" applyFont="1" applyBorder="1"/>
    <xf numFmtId="0" fontId="1" fillId="2" borderId="44" xfId="0" applyFont="1" applyFill="1" applyBorder="1"/>
    <xf numFmtId="0" fontId="1" fillId="2" borderId="45" xfId="0" applyFont="1" applyFill="1" applyBorder="1" applyAlignment="1">
      <alignment horizontal="left"/>
    </xf>
    <xf numFmtId="0" fontId="1" fillId="2" borderId="45" xfId="0" applyFont="1" applyFill="1" applyBorder="1" applyAlignment="1">
      <alignment horizontal="left" vertical="top"/>
    </xf>
    <xf numFmtId="0" fontId="1" fillId="2" borderId="45" xfId="0" applyFont="1" applyFill="1" applyBorder="1"/>
    <xf numFmtId="3" fontId="31" fillId="2" borderId="45" xfId="0" applyNumberFormat="1" applyFont="1" applyFill="1" applyBorder="1"/>
    <xf numFmtId="3" fontId="31" fillId="2" borderId="45" xfId="0" applyNumberFormat="1" applyFont="1" applyFill="1" applyBorder="1" applyAlignment="1">
      <alignment horizontal="right"/>
    </xf>
    <xf numFmtId="0" fontId="31" fillId="2" borderId="39" xfId="0" applyFont="1" applyFill="1" applyBorder="1" applyAlignment="1">
      <alignment horizontal="left" vertical="top" wrapText="1"/>
    </xf>
    <xf numFmtId="0" fontId="31" fillId="2" borderId="46" xfId="0" applyFont="1" applyFill="1" applyBorder="1" applyAlignment="1">
      <alignment horizontal="left" vertical="top" wrapText="1"/>
    </xf>
    <xf numFmtId="0" fontId="31" fillId="2" borderId="33" xfId="0" applyFont="1" applyFill="1" applyBorder="1" applyAlignment="1">
      <alignment wrapText="1"/>
    </xf>
    <xf numFmtId="3" fontId="31" fillId="0" borderId="28" xfId="0" applyNumberFormat="1" applyFont="1" applyFill="1" applyBorder="1" applyAlignment="1">
      <alignment wrapText="1"/>
    </xf>
    <xf numFmtId="175" fontId="31" fillId="0" borderId="33" xfId="0" applyNumberFormat="1" applyFont="1" applyFill="1" applyBorder="1" applyAlignment="1">
      <alignment horizontal="right" vertical="center" wrapText="1"/>
    </xf>
    <xf numFmtId="3" fontId="31" fillId="0" borderId="33" xfId="0" applyNumberFormat="1" applyFont="1" applyFill="1" applyBorder="1" applyAlignment="1">
      <alignment horizontal="right" vertical="center" wrapText="1"/>
    </xf>
    <xf numFmtId="3" fontId="31" fillId="0" borderId="19" xfId="0" applyNumberFormat="1" applyFont="1" applyFill="1" applyBorder="1"/>
    <xf numFmtId="0" fontId="1" fillId="0" borderId="24" xfId="0" applyFont="1" applyBorder="1"/>
    <xf numFmtId="0" fontId="1" fillId="0" borderId="25" xfId="0" applyFont="1" applyBorder="1" applyAlignment="1">
      <alignment horizontal="left"/>
    </xf>
    <xf numFmtId="0" fontId="1" fillId="0" borderId="25" xfId="0" applyFont="1" applyBorder="1"/>
    <xf numFmtId="0" fontId="31" fillId="2" borderId="25" xfId="0" applyFont="1" applyFill="1" applyBorder="1"/>
    <xf numFmtId="3" fontId="31" fillId="2" borderId="25" xfId="0" applyNumberFormat="1" applyFont="1" applyFill="1" applyBorder="1"/>
    <xf numFmtId="3" fontId="31" fillId="2" borderId="36" xfId="0" applyNumberFormat="1" applyFont="1" applyFill="1" applyBorder="1"/>
    <xf numFmtId="0" fontId="31" fillId="0" borderId="26" xfId="0" applyFont="1" applyBorder="1" applyAlignment="1">
      <alignment horizontal="left" vertical="top" wrapText="1"/>
    </xf>
  </cellXfs>
  <cellStyles count="733">
    <cellStyle name="20% - Accent1 2" xfId="14" xr:uid="{00000000-0005-0000-0000-000000000000}"/>
    <cellStyle name="20% - Accent1 2 2" xfId="15" xr:uid="{00000000-0005-0000-0000-000001000000}"/>
    <cellStyle name="20% - Accent1 3" xfId="16" xr:uid="{00000000-0005-0000-0000-000002000000}"/>
    <cellStyle name="20% - Accent2 2" xfId="17" xr:uid="{00000000-0005-0000-0000-000003000000}"/>
    <cellStyle name="20% - Accent2 2 2" xfId="18" xr:uid="{00000000-0005-0000-0000-000004000000}"/>
    <cellStyle name="20% - Accent2 3" xfId="19" xr:uid="{00000000-0005-0000-0000-000005000000}"/>
    <cellStyle name="20% - Accent3 2" xfId="20" xr:uid="{00000000-0005-0000-0000-000006000000}"/>
    <cellStyle name="20% - Accent3 2 2" xfId="21" xr:uid="{00000000-0005-0000-0000-000007000000}"/>
    <cellStyle name="20% - Accent3 3" xfId="22" xr:uid="{00000000-0005-0000-0000-000008000000}"/>
    <cellStyle name="20% - Accent4 2" xfId="23" xr:uid="{00000000-0005-0000-0000-000009000000}"/>
    <cellStyle name="20% - Accent4 2 2" xfId="24" xr:uid="{00000000-0005-0000-0000-00000A000000}"/>
    <cellStyle name="20% - Accent4 3" xfId="25" xr:uid="{00000000-0005-0000-0000-00000B000000}"/>
    <cellStyle name="20% - Accent5 2" xfId="26" xr:uid="{00000000-0005-0000-0000-00000C000000}"/>
    <cellStyle name="20% - Accent5 2 2" xfId="27" xr:uid="{00000000-0005-0000-0000-00000D000000}"/>
    <cellStyle name="20% - Accent5 3" xfId="28" xr:uid="{00000000-0005-0000-0000-00000E000000}"/>
    <cellStyle name="20% - Accent6 2" xfId="29" xr:uid="{00000000-0005-0000-0000-00000F000000}"/>
    <cellStyle name="20% - Accent6 2 2" xfId="30" xr:uid="{00000000-0005-0000-0000-000010000000}"/>
    <cellStyle name="20% - Accent6 3" xfId="31" xr:uid="{00000000-0005-0000-0000-000011000000}"/>
    <cellStyle name="20% – rõhk1" xfId="32" xr:uid="{00000000-0005-0000-0000-000012000000}"/>
    <cellStyle name="20% – rõhk2" xfId="33" xr:uid="{00000000-0005-0000-0000-000013000000}"/>
    <cellStyle name="20% – rõhk3" xfId="34" xr:uid="{00000000-0005-0000-0000-000014000000}"/>
    <cellStyle name="20% – rõhk4" xfId="35" xr:uid="{00000000-0005-0000-0000-000015000000}"/>
    <cellStyle name="20% – rõhk5" xfId="36" xr:uid="{00000000-0005-0000-0000-000016000000}"/>
    <cellStyle name="20% – rõhk6" xfId="37" xr:uid="{00000000-0005-0000-0000-000017000000}"/>
    <cellStyle name="40% - Accent1 2" xfId="38" xr:uid="{00000000-0005-0000-0000-000018000000}"/>
    <cellStyle name="40% - Accent1 2 2" xfId="39" xr:uid="{00000000-0005-0000-0000-000019000000}"/>
    <cellStyle name="40% - Accent1 3" xfId="40" xr:uid="{00000000-0005-0000-0000-00001A000000}"/>
    <cellStyle name="40% - Accent2 2" xfId="41" xr:uid="{00000000-0005-0000-0000-00001B000000}"/>
    <cellStyle name="40% - Accent2 2 2" xfId="42" xr:uid="{00000000-0005-0000-0000-00001C000000}"/>
    <cellStyle name="40% - Accent2 3" xfId="43" xr:uid="{00000000-0005-0000-0000-00001D000000}"/>
    <cellStyle name="40% - Accent3 2" xfId="44" xr:uid="{00000000-0005-0000-0000-00001E000000}"/>
    <cellStyle name="40% - Accent3 2 2" xfId="45" xr:uid="{00000000-0005-0000-0000-00001F000000}"/>
    <cellStyle name="40% - Accent3 3" xfId="46" xr:uid="{00000000-0005-0000-0000-000020000000}"/>
    <cellStyle name="40% - Accent4 2" xfId="47" xr:uid="{00000000-0005-0000-0000-000021000000}"/>
    <cellStyle name="40% - Accent4 2 2" xfId="48" xr:uid="{00000000-0005-0000-0000-000022000000}"/>
    <cellStyle name="40% - Accent4 3" xfId="49" xr:uid="{00000000-0005-0000-0000-000023000000}"/>
    <cellStyle name="40% - Accent5 2" xfId="50" xr:uid="{00000000-0005-0000-0000-000024000000}"/>
    <cellStyle name="40% - Accent5 2 2" xfId="51" xr:uid="{00000000-0005-0000-0000-000025000000}"/>
    <cellStyle name="40% - Accent5 3" xfId="52" xr:uid="{00000000-0005-0000-0000-000026000000}"/>
    <cellStyle name="40% - Accent6 2" xfId="53" xr:uid="{00000000-0005-0000-0000-000027000000}"/>
    <cellStyle name="40% - Accent6 2 2" xfId="54" xr:uid="{00000000-0005-0000-0000-000028000000}"/>
    <cellStyle name="40% - Accent6 3" xfId="55" xr:uid="{00000000-0005-0000-0000-000029000000}"/>
    <cellStyle name="40% – rõhk1" xfId="56" xr:uid="{00000000-0005-0000-0000-00002A000000}"/>
    <cellStyle name="40% – rõhk2" xfId="57" xr:uid="{00000000-0005-0000-0000-00002B000000}"/>
    <cellStyle name="40% – rõhk3" xfId="58" xr:uid="{00000000-0005-0000-0000-00002C000000}"/>
    <cellStyle name="40% – rõhk4" xfId="59" xr:uid="{00000000-0005-0000-0000-00002D000000}"/>
    <cellStyle name="40% – rõhk5" xfId="60" xr:uid="{00000000-0005-0000-0000-00002E000000}"/>
    <cellStyle name="40% – rõhk6" xfId="61" xr:uid="{00000000-0005-0000-0000-00002F000000}"/>
    <cellStyle name="60% - Accent1 2" xfId="62" xr:uid="{00000000-0005-0000-0000-000030000000}"/>
    <cellStyle name="60% - Accent2 2" xfId="63" xr:uid="{00000000-0005-0000-0000-000031000000}"/>
    <cellStyle name="60% - Accent3 2" xfId="64" xr:uid="{00000000-0005-0000-0000-000032000000}"/>
    <cellStyle name="60% - Accent4 2" xfId="65" xr:uid="{00000000-0005-0000-0000-000033000000}"/>
    <cellStyle name="60% - Accent5 2" xfId="66" xr:uid="{00000000-0005-0000-0000-000034000000}"/>
    <cellStyle name="60% - Accent6 2" xfId="67" xr:uid="{00000000-0005-0000-0000-000035000000}"/>
    <cellStyle name="60% – rõhk1" xfId="68" xr:uid="{00000000-0005-0000-0000-000036000000}"/>
    <cellStyle name="60% – rõhk2" xfId="69" xr:uid="{00000000-0005-0000-0000-000037000000}"/>
    <cellStyle name="60% – rõhk3" xfId="70" xr:uid="{00000000-0005-0000-0000-000038000000}"/>
    <cellStyle name="60% – rõhk4" xfId="71" xr:uid="{00000000-0005-0000-0000-000039000000}"/>
    <cellStyle name="60% – rõhk5" xfId="72" xr:uid="{00000000-0005-0000-0000-00003A000000}"/>
    <cellStyle name="60% – rõhk6" xfId="73" xr:uid="{00000000-0005-0000-0000-00003B000000}"/>
    <cellStyle name="Accent1 2" xfId="74" xr:uid="{00000000-0005-0000-0000-00003C000000}"/>
    <cellStyle name="Accent2 2" xfId="75" xr:uid="{00000000-0005-0000-0000-00003D000000}"/>
    <cellStyle name="Accent3 2" xfId="76" xr:uid="{00000000-0005-0000-0000-00003E000000}"/>
    <cellStyle name="Accent4 2" xfId="77" xr:uid="{00000000-0005-0000-0000-00003F000000}"/>
    <cellStyle name="Accent5 2" xfId="78" xr:uid="{00000000-0005-0000-0000-000040000000}"/>
    <cellStyle name="Accent6 2" xfId="79" xr:uid="{00000000-0005-0000-0000-000041000000}"/>
    <cellStyle name="Arvutus" xfId="80" xr:uid="{00000000-0005-0000-0000-000042000000}"/>
    <cellStyle name="Arvutus 2" xfId="81" xr:uid="{00000000-0005-0000-0000-000043000000}"/>
    <cellStyle name="Bad 2" xfId="82" xr:uid="{00000000-0005-0000-0000-000044000000}"/>
    <cellStyle name="Calculation 2" xfId="83" xr:uid="{00000000-0005-0000-0000-000045000000}"/>
    <cellStyle name="Check Cell 2" xfId="84" xr:uid="{00000000-0005-0000-0000-000046000000}"/>
    <cellStyle name="ColTitles" xfId="85" xr:uid="{00000000-0005-0000-0000-000047000000}"/>
    <cellStyle name="Comma 2" xfId="86" xr:uid="{00000000-0005-0000-0000-000048000000}"/>
    <cellStyle name="Comma 3" xfId="87" xr:uid="{00000000-0005-0000-0000-000049000000}"/>
    <cellStyle name="Comma0" xfId="88" xr:uid="{00000000-0005-0000-0000-00004A000000}"/>
    <cellStyle name="Currency0" xfId="89" xr:uid="{00000000-0005-0000-0000-00004B000000}"/>
    <cellStyle name="Date" xfId="90" xr:uid="{00000000-0005-0000-0000-00004C000000}"/>
    <cellStyle name="Excel Built-in Normal" xfId="91" xr:uid="{00000000-0005-0000-0000-00004D000000}"/>
    <cellStyle name="Excel Built-in Normal 1" xfId="92" xr:uid="{00000000-0005-0000-0000-00004E000000}"/>
    <cellStyle name="Excel_BuiltIn_Comma 1" xfId="93" xr:uid="{00000000-0005-0000-0000-00004F000000}"/>
    <cellStyle name="Explanatory Text 2" xfId="94" xr:uid="{00000000-0005-0000-0000-000050000000}"/>
    <cellStyle name="Fixed" xfId="95" xr:uid="{00000000-0005-0000-0000-000051000000}"/>
    <cellStyle name="Good 2" xfId="96" xr:uid="{00000000-0005-0000-0000-000052000000}"/>
    <cellStyle name="Halb" xfId="97" xr:uid="{00000000-0005-0000-0000-000053000000}"/>
    <cellStyle name="Hea" xfId="98" xr:uid="{00000000-0005-0000-0000-000054000000}"/>
    <cellStyle name="Heading 1 2" xfId="99" xr:uid="{00000000-0005-0000-0000-000055000000}"/>
    <cellStyle name="Heading 2 2" xfId="100" xr:uid="{00000000-0005-0000-0000-000056000000}"/>
    <cellStyle name="Heading 3 2" xfId="101" xr:uid="{00000000-0005-0000-0000-000057000000}"/>
    <cellStyle name="Heading 4 2" xfId="102" xr:uid="{00000000-0005-0000-0000-000058000000}"/>
    <cellStyle name="Hoiatustekst" xfId="103" xr:uid="{00000000-0005-0000-0000-000059000000}"/>
    <cellStyle name="Hyperlink 2" xfId="104" xr:uid="{00000000-0005-0000-0000-00005A000000}"/>
    <cellStyle name="Input 2" xfId="105" xr:uid="{00000000-0005-0000-0000-00005B000000}"/>
    <cellStyle name="Kokku" xfId="106" xr:uid="{00000000-0005-0000-0000-00005C000000}"/>
    <cellStyle name="Kokku 2" xfId="107" xr:uid="{00000000-0005-0000-0000-00005D000000}"/>
    <cellStyle name="Koma 2" xfId="108" xr:uid="{00000000-0005-0000-0000-00005E000000}"/>
    <cellStyle name="Koma 2 2" xfId="109" xr:uid="{00000000-0005-0000-0000-00005F000000}"/>
    <cellStyle name="Koma 2 2 2" xfId="110" xr:uid="{00000000-0005-0000-0000-000060000000}"/>
    <cellStyle name="Koma 2 2 3" xfId="111" xr:uid="{00000000-0005-0000-0000-000061000000}"/>
    <cellStyle name="Koma 2 3" xfId="112" xr:uid="{00000000-0005-0000-0000-000062000000}"/>
    <cellStyle name="Koma 2 4" xfId="113" xr:uid="{00000000-0005-0000-0000-000063000000}"/>
    <cellStyle name="Koma 2 5" xfId="114" xr:uid="{00000000-0005-0000-0000-000064000000}"/>
    <cellStyle name="Koma 3" xfId="115" xr:uid="{00000000-0005-0000-0000-000065000000}"/>
    <cellStyle name="Koma 4" xfId="116" xr:uid="{00000000-0005-0000-0000-000066000000}"/>
    <cellStyle name="Kontrolli lahtrit" xfId="117" xr:uid="{00000000-0005-0000-0000-000067000000}"/>
    <cellStyle name="Laad 1" xfId="118" xr:uid="{00000000-0005-0000-0000-000068000000}"/>
    <cellStyle name="Lingitud lahter" xfId="119" xr:uid="{00000000-0005-0000-0000-000069000000}"/>
    <cellStyle name="Lingitud lahter 2" xfId="120" xr:uid="{00000000-0005-0000-0000-00006A000000}"/>
    <cellStyle name="Linked Cell 2" xfId="121" xr:uid="{00000000-0005-0000-0000-00006B000000}"/>
    <cellStyle name="Milliers [0]_budgetcalend 2002 02" xfId="122" xr:uid="{00000000-0005-0000-0000-00006C000000}"/>
    <cellStyle name="Milliers_budgetcalend 2002 02" xfId="123" xr:uid="{00000000-0005-0000-0000-00006D000000}"/>
    <cellStyle name="Minu" xfId="124" xr:uid="{00000000-0005-0000-0000-00006E000000}"/>
    <cellStyle name="Monétaire [0]_budgetcalend 2002 02" xfId="125" xr:uid="{00000000-0005-0000-0000-00006F000000}"/>
    <cellStyle name="Monétaire_budgetcalend 2002 02" xfId="126" xr:uid="{00000000-0005-0000-0000-000070000000}"/>
    <cellStyle name="Märkus" xfId="127" xr:uid="{00000000-0005-0000-0000-000071000000}"/>
    <cellStyle name="Märkus 2" xfId="128" xr:uid="{00000000-0005-0000-0000-000072000000}"/>
    <cellStyle name="Neutraalne" xfId="129" xr:uid="{00000000-0005-0000-0000-000073000000}"/>
    <cellStyle name="Neutraalne 2" xfId="130" xr:uid="{00000000-0005-0000-0000-000074000000}"/>
    <cellStyle name="Neutral 2" xfId="131" xr:uid="{00000000-0005-0000-0000-000075000000}"/>
    <cellStyle name="Normaallaad 10" xfId="132" xr:uid="{00000000-0005-0000-0000-000076000000}"/>
    <cellStyle name="Normaallaad 10 2" xfId="133" xr:uid="{00000000-0005-0000-0000-000077000000}"/>
    <cellStyle name="Normaallaad 10 3" xfId="134" xr:uid="{00000000-0005-0000-0000-000078000000}"/>
    <cellStyle name="Normaallaad 10 4" xfId="135" xr:uid="{00000000-0005-0000-0000-000079000000}"/>
    <cellStyle name="Normaallaad 10 5" xfId="136" xr:uid="{00000000-0005-0000-0000-00007A000000}"/>
    <cellStyle name="Normaallaad 10 6" xfId="137" xr:uid="{00000000-0005-0000-0000-00007B000000}"/>
    <cellStyle name="Normaallaad 10 7" xfId="138" xr:uid="{00000000-0005-0000-0000-00007C000000}"/>
    <cellStyle name="Normaallaad 10 7 2" xfId="139" xr:uid="{00000000-0005-0000-0000-00007D000000}"/>
    <cellStyle name="Normaallaad 11" xfId="140" xr:uid="{00000000-0005-0000-0000-00007E000000}"/>
    <cellStyle name="Normaallaad 11 2" xfId="141" xr:uid="{00000000-0005-0000-0000-00007F000000}"/>
    <cellStyle name="Normaallaad 11 3" xfId="142" xr:uid="{00000000-0005-0000-0000-000080000000}"/>
    <cellStyle name="Normaallaad 11 4" xfId="143" xr:uid="{00000000-0005-0000-0000-000081000000}"/>
    <cellStyle name="Normaallaad 11 5" xfId="144" xr:uid="{00000000-0005-0000-0000-000082000000}"/>
    <cellStyle name="Normaallaad 11 6" xfId="145" xr:uid="{00000000-0005-0000-0000-000083000000}"/>
    <cellStyle name="Normaallaad 12" xfId="146" xr:uid="{00000000-0005-0000-0000-000084000000}"/>
    <cellStyle name="Normaallaad 12 2" xfId="147" xr:uid="{00000000-0005-0000-0000-000085000000}"/>
    <cellStyle name="Normaallaad 12 3" xfId="148" xr:uid="{00000000-0005-0000-0000-000086000000}"/>
    <cellStyle name="Normaallaad 12 4" xfId="149" xr:uid="{00000000-0005-0000-0000-000087000000}"/>
    <cellStyle name="Normaallaad 12 5" xfId="150" xr:uid="{00000000-0005-0000-0000-000088000000}"/>
    <cellStyle name="Normaallaad 12 6" xfId="151" xr:uid="{00000000-0005-0000-0000-000089000000}"/>
    <cellStyle name="Normaallaad 13" xfId="152" xr:uid="{00000000-0005-0000-0000-00008A000000}"/>
    <cellStyle name="Normaallaad 13 2" xfId="153" xr:uid="{00000000-0005-0000-0000-00008B000000}"/>
    <cellStyle name="Normaallaad 14" xfId="154" xr:uid="{00000000-0005-0000-0000-00008C000000}"/>
    <cellStyle name="Normaallaad 14 2" xfId="155" xr:uid="{00000000-0005-0000-0000-00008D000000}"/>
    <cellStyle name="Normaallaad 14 3" xfId="156" xr:uid="{00000000-0005-0000-0000-00008E000000}"/>
    <cellStyle name="Normaallaad 14 4" xfId="157" xr:uid="{00000000-0005-0000-0000-00008F000000}"/>
    <cellStyle name="Normaallaad 14 5" xfId="158" xr:uid="{00000000-0005-0000-0000-000090000000}"/>
    <cellStyle name="Normaallaad 14 6" xfId="159" xr:uid="{00000000-0005-0000-0000-000091000000}"/>
    <cellStyle name="Normaallaad 15" xfId="160" xr:uid="{00000000-0005-0000-0000-000092000000}"/>
    <cellStyle name="Normaallaad 15 2" xfId="161" xr:uid="{00000000-0005-0000-0000-000093000000}"/>
    <cellStyle name="Normaallaad 15 3" xfId="162" xr:uid="{00000000-0005-0000-0000-000094000000}"/>
    <cellStyle name="Normaallaad 15 4" xfId="163" xr:uid="{00000000-0005-0000-0000-000095000000}"/>
    <cellStyle name="Normaallaad 15 5" xfId="164" xr:uid="{00000000-0005-0000-0000-000096000000}"/>
    <cellStyle name="Normaallaad 15 6" xfId="165" xr:uid="{00000000-0005-0000-0000-000097000000}"/>
    <cellStyle name="Normaallaad 16" xfId="166" xr:uid="{00000000-0005-0000-0000-000098000000}"/>
    <cellStyle name="Normaallaad 16 2" xfId="167" xr:uid="{00000000-0005-0000-0000-000099000000}"/>
    <cellStyle name="Normaallaad 16 3" xfId="168" xr:uid="{00000000-0005-0000-0000-00009A000000}"/>
    <cellStyle name="Normaallaad 17" xfId="169" xr:uid="{00000000-0005-0000-0000-00009B000000}"/>
    <cellStyle name="Normaallaad 17 2" xfId="170" xr:uid="{00000000-0005-0000-0000-00009C000000}"/>
    <cellStyle name="Normaallaad 18" xfId="171" xr:uid="{00000000-0005-0000-0000-00009D000000}"/>
    <cellStyle name="Normaallaad 18 2" xfId="172" xr:uid="{00000000-0005-0000-0000-00009E000000}"/>
    <cellStyle name="Normaallaad 19" xfId="173" xr:uid="{00000000-0005-0000-0000-00009F000000}"/>
    <cellStyle name="Normaallaad 19 2" xfId="174" xr:uid="{00000000-0005-0000-0000-0000A0000000}"/>
    <cellStyle name="Normaallaad 2" xfId="1" xr:uid="{00000000-0005-0000-0000-0000A1000000}"/>
    <cellStyle name="Normaallaad 2 10" xfId="176" xr:uid="{00000000-0005-0000-0000-0000A2000000}"/>
    <cellStyle name="Normaallaad 2 10 2" xfId="177" xr:uid="{00000000-0005-0000-0000-0000A3000000}"/>
    <cellStyle name="Normaallaad 2 11" xfId="178" xr:uid="{00000000-0005-0000-0000-0000A4000000}"/>
    <cellStyle name="Normaallaad 2 11 2" xfId="179" xr:uid="{00000000-0005-0000-0000-0000A5000000}"/>
    <cellStyle name="Normaallaad 2 12" xfId="180" xr:uid="{00000000-0005-0000-0000-0000A6000000}"/>
    <cellStyle name="Normaallaad 2 12 2" xfId="181" xr:uid="{00000000-0005-0000-0000-0000A7000000}"/>
    <cellStyle name="Normaallaad 2 13" xfId="182" xr:uid="{00000000-0005-0000-0000-0000A8000000}"/>
    <cellStyle name="Normaallaad 2 13 2" xfId="183" xr:uid="{00000000-0005-0000-0000-0000A9000000}"/>
    <cellStyle name="Normaallaad 2 14" xfId="184" xr:uid="{00000000-0005-0000-0000-0000AA000000}"/>
    <cellStyle name="Normaallaad 2 14 2" xfId="185" xr:uid="{00000000-0005-0000-0000-0000AB000000}"/>
    <cellStyle name="Normaallaad 2 15" xfId="186" xr:uid="{00000000-0005-0000-0000-0000AC000000}"/>
    <cellStyle name="Normaallaad 2 15 2" xfId="187" xr:uid="{00000000-0005-0000-0000-0000AD000000}"/>
    <cellStyle name="Normaallaad 2 16" xfId="188" xr:uid="{00000000-0005-0000-0000-0000AE000000}"/>
    <cellStyle name="Normaallaad 2 16 2" xfId="189" xr:uid="{00000000-0005-0000-0000-0000AF000000}"/>
    <cellStyle name="Normaallaad 2 17" xfId="190" xr:uid="{00000000-0005-0000-0000-0000B0000000}"/>
    <cellStyle name="Normaallaad 2 17 2" xfId="191" xr:uid="{00000000-0005-0000-0000-0000B1000000}"/>
    <cellStyle name="Normaallaad 2 18" xfId="192" xr:uid="{00000000-0005-0000-0000-0000B2000000}"/>
    <cellStyle name="Normaallaad 2 18 2" xfId="193" xr:uid="{00000000-0005-0000-0000-0000B3000000}"/>
    <cellStyle name="Normaallaad 2 19" xfId="194" xr:uid="{00000000-0005-0000-0000-0000B4000000}"/>
    <cellStyle name="Normaallaad 2 19 2" xfId="195" xr:uid="{00000000-0005-0000-0000-0000B5000000}"/>
    <cellStyle name="Normaallaad 2 2" xfId="12" xr:uid="{00000000-0005-0000-0000-0000B6000000}"/>
    <cellStyle name="Normaallaad 2 2 2" xfId="197" xr:uid="{00000000-0005-0000-0000-0000B7000000}"/>
    <cellStyle name="Normaallaad 2 2 2 2" xfId="198" xr:uid="{00000000-0005-0000-0000-0000B8000000}"/>
    <cellStyle name="Normaallaad 2 2 2 3" xfId="199" xr:uid="{00000000-0005-0000-0000-0000B9000000}"/>
    <cellStyle name="Normaallaad 2 2 3" xfId="200" xr:uid="{00000000-0005-0000-0000-0000BA000000}"/>
    <cellStyle name="Normaallaad 2 2 4" xfId="196" xr:uid="{00000000-0005-0000-0000-0000BB000000}"/>
    <cellStyle name="Normaallaad 2 20" xfId="201" xr:uid="{00000000-0005-0000-0000-0000BC000000}"/>
    <cellStyle name="Normaallaad 2 20 2" xfId="202" xr:uid="{00000000-0005-0000-0000-0000BD000000}"/>
    <cellStyle name="Normaallaad 2 21" xfId="203" xr:uid="{00000000-0005-0000-0000-0000BE000000}"/>
    <cellStyle name="Normaallaad 2 21 2" xfId="204" xr:uid="{00000000-0005-0000-0000-0000BF000000}"/>
    <cellStyle name="Normaallaad 2 22" xfId="205" xr:uid="{00000000-0005-0000-0000-0000C0000000}"/>
    <cellStyle name="Normaallaad 2 22 2" xfId="206" xr:uid="{00000000-0005-0000-0000-0000C1000000}"/>
    <cellStyle name="Normaallaad 2 23" xfId="207" xr:uid="{00000000-0005-0000-0000-0000C2000000}"/>
    <cellStyle name="Normaallaad 2 23 2" xfId="208" xr:uid="{00000000-0005-0000-0000-0000C3000000}"/>
    <cellStyle name="Normaallaad 2 24" xfId="209" xr:uid="{00000000-0005-0000-0000-0000C4000000}"/>
    <cellStyle name="Normaallaad 2 24 2" xfId="210" xr:uid="{00000000-0005-0000-0000-0000C5000000}"/>
    <cellStyle name="Normaallaad 2 25" xfId="211" xr:uid="{00000000-0005-0000-0000-0000C6000000}"/>
    <cellStyle name="Normaallaad 2 25 2" xfId="212" xr:uid="{00000000-0005-0000-0000-0000C7000000}"/>
    <cellStyle name="Normaallaad 2 26" xfId="213" xr:uid="{00000000-0005-0000-0000-0000C8000000}"/>
    <cellStyle name="Normaallaad 2 26 2" xfId="214" xr:uid="{00000000-0005-0000-0000-0000C9000000}"/>
    <cellStyle name="Normaallaad 2 27" xfId="215" xr:uid="{00000000-0005-0000-0000-0000CA000000}"/>
    <cellStyle name="Normaallaad 2 27 2" xfId="216" xr:uid="{00000000-0005-0000-0000-0000CB000000}"/>
    <cellStyle name="Normaallaad 2 28" xfId="217" xr:uid="{00000000-0005-0000-0000-0000CC000000}"/>
    <cellStyle name="Normaallaad 2 28 2" xfId="218" xr:uid="{00000000-0005-0000-0000-0000CD000000}"/>
    <cellStyle name="Normaallaad 2 29" xfId="219" xr:uid="{00000000-0005-0000-0000-0000CE000000}"/>
    <cellStyle name="Normaallaad 2 29 2" xfId="220" xr:uid="{00000000-0005-0000-0000-0000CF000000}"/>
    <cellStyle name="Normaallaad 2 3" xfId="5" xr:uid="{00000000-0005-0000-0000-0000D0000000}"/>
    <cellStyle name="Normaallaad 2 3 2" xfId="222" xr:uid="{00000000-0005-0000-0000-0000D1000000}"/>
    <cellStyle name="Normaallaad 2 3 3" xfId="221" xr:uid="{00000000-0005-0000-0000-0000D2000000}"/>
    <cellStyle name="Normaallaad 2 30" xfId="223" xr:uid="{00000000-0005-0000-0000-0000D3000000}"/>
    <cellStyle name="Normaallaad 2 30 2" xfId="224" xr:uid="{00000000-0005-0000-0000-0000D4000000}"/>
    <cellStyle name="Normaallaad 2 31" xfId="225" xr:uid="{00000000-0005-0000-0000-0000D5000000}"/>
    <cellStyle name="Normaallaad 2 31 2" xfId="226" xr:uid="{00000000-0005-0000-0000-0000D6000000}"/>
    <cellStyle name="Normaallaad 2 32" xfId="227" xr:uid="{00000000-0005-0000-0000-0000D7000000}"/>
    <cellStyle name="Normaallaad 2 32 2" xfId="228" xr:uid="{00000000-0005-0000-0000-0000D8000000}"/>
    <cellStyle name="Normaallaad 2 33" xfId="229" xr:uid="{00000000-0005-0000-0000-0000D9000000}"/>
    <cellStyle name="Normaallaad 2 34" xfId="230" xr:uid="{00000000-0005-0000-0000-0000DA000000}"/>
    <cellStyle name="Normaallaad 2 35" xfId="231" xr:uid="{00000000-0005-0000-0000-0000DB000000}"/>
    <cellStyle name="Normaallaad 2 36" xfId="232" xr:uid="{00000000-0005-0000-0000-0000DC000000}"/>
    <cellStyle name="Normaallaad 2 37" xfId="233" xr:uid="{00000000-0005-0000-0000-0000DD000000}"/>
    <cellStyle name="Normaallaad 2 38" xfId="234" xr:uid="{00000000-0005-0000-0000-0000DE000000}"/>
    <cellStyle name="Normaallaad 2 39" xfId="175" xr:uid="{00000000-0005-0000-0000-0000DF000000}"/>
    <cellStyle name="Normaallaad 2 4" xfId="235" xr:uid="{00000000-0005-0000-0000-0000E0000000}"/>
    <cellStyle name="Normaallaad 2 4 2" xfId="236" xr:uid="{00000000-0005-0000-0000-0000E1000000}"/>
    <cellStyle name="Normaallaad 2 5" xfId="237" xr:uid="{00000000-0005-0000-0000-0000E2000000}"/>
    <cellStyle name="Normaallaad 2 5 2" xfId="238" xr:uid="{00000000-0005-0000-0000-0000E3000000}"/>
    <cellStyle name="Normaallaad 2 6" xfId="239" xr:uid="{00000000-0005-0000-0000-0000E4000000}"/>
    <cellStyle name="Normaallaad 2 6 2" xfId="240" xr:uid="{00000000-0005-0000-0000-0000E5000000}"/>
    <cellStyle name="Normaallaad 2 7" xfId="241" xr:uid="{00000000-0005-0000-0000-0000E6000000}"/>
    <cellStyle name="Normaallaad 2 7 2" xfId="242" xr:uid="{00000000-0005-0000-0000-0000E7000000}"/>
    <cellStyle name="Normaallaad 2 8" xfId="243" xr:uid="{00000000-0005-0000-0000-0000E8000000}"/>
    <cellStyle name="Normaallaad 2 8 2" xfId="244" xr:uid="{00000000-0005-0000-0000-0000E9000000}"/>
    <cellStyle name="Normaallaad 2 9" xfId="245" xr:uid="{00000000-0005-0000-0000-0000EA000000}"/>
    <cellStyle name="Normaallaad 2 9 2" xfId="246" xr:uid="{00000000-0005-0000-0000-0000EB000000}"/>
    <cellStyle name="Normaallaad 2_RM yyrid (20 juuli 2010)" xfId="247" xr:uid="{00000000-0005-0000-0000-0000EC000000}"/>
    <cellStyle name="Normaallaad 20" xfId="248" xr:uid="{00000000-0005-0000-0000-0000ED000000}"/>
    <cellStyle name="Normaallaad 21" xfId="249" xr:uid="{00000000-0005-0000-0000-0000EE000000}"/>
    <cellStyle name="Normaallaad 25" xfId="250" xr:uid="{00000000-0005-0000-0000-0000EF000000}"/>
    <cellStyle name="Normaallaad 25 2" xfId="251" xr:uid="{00000000-0005-0000-0000-0000F0000000}"/>
    <cellStyle name="Normaallaad 26" xfId="252" xr:uid="{00000000-0005-0000-0000-0000F1000000}"/>
    <cellStyle name="Normaallaad 26 2" xfId="253" xr:uid="{00000000-0005-0000-0000-0000F2000000}"/>
    <cellStyle name="Normaallaad 26 3" xfId="254" xr:uid="{00000000-0005-0000-0000-0000F3000000}"/>
    <cellStyle name="Normaallaad 26 4" xfId="255" xr:uid="{00000000-0005-0000-0000-0000F4000000}"/>
    <cellStyle name="Normaallaad 26 5" xfId="256" xr:uid="{00000000-0005-0000-0000-0000F5000000}"/>
    <cellStyle name="Normaallaad 26 6" xfId="257" xr:uid="{00000000-0005-0000-0000-0000F6000000}"/>
    <cellStyle name="Normaallaad 26 7" xfId="258" xr:uid="{00000000-0005-0000-0000-0000F7000000}"/>
    <cellStyle name="Normaallaad 26_RM yyrid (20 juuli 2010)" xfId="259" xr:uid="{00000000-0005-0000-0000-0000F8000000}"/>
    <cellStyle name="Normaallaad 29" xfId="260" xr:uid="{00000000-0005-0000-0000-0000F9000000}"/>
    <cellStyle name="Normaallaad 29 2" xfId="261" xr:uid="{00000000-0005-0000-0000-0000FA000000}"/>
    <cellStyle name="Normaallaad 29 3" xfId="262" xr:uid="{00000000-0005-0000-0000-0000FB000000}"/>
    <cellStyle name="Normaallaad 29 4" xfId="263" xr:uid="{00000000-0005-0000-0000-0000FC000000}"/>
    <cellStyle name="Normaallaad 29 5" xfId="264" xr:uid="{00000000-0005-0000-0000-0000FD000000}"/>
    <cellStyle name="Normaallaad 29 6" xfId="265" xr:uid="{00000000-0005-0000-0000-0000FE000000}"/>
    <cellStyle name="Normaallaad 29 7" xfId="266" xr:uid="{00000000-0005-0000-0000-0000FF000000}"/>
    <cellStyle name="Normaallaad 3" xfId="267" xr:uid="{00000000-0005-0000-0000-000000010000}"/>
    <cellStyle name="Normaallaad 3 2" xfId="268" xr:uid="{00000000-0005-0000-0000-000001010000}"/>
    <cellStyle name="Normaallaad 3 2 2" xfId="269" xr:uid="{00000000-0005-0000-0000-000002010000}"/>
    <cellStyle name="Normaallaad 3 3" xfId="270" xr:uid="{00000000-0005-0000-0000-000003010000}"/>
    <cellStyle name="Normaallaad 31" xfId="271" xr:uid="{00000000-0005-0000-0000-000004010000}"/>
    <cellStyle name="Normaallaad 31 2" xfId="272" xr:uid="{00000000-0005-0000-0000-000005010000}"/>
    <cellStyle name="Normaallaad 31 3" xfId="273" xr:uid="{00000000-0005-0000-0000-000006010000}"/>
    <cellStyle name="Normaallaad 31 4" xfId="274" xr:uid="{00000000-0005-0000-0000-000007010000}"/>
    <cellStyle name="Normaallaad 31 5" xfId="275" xr:uid="{00000000-0005-0000-0000-000008010000}"/>
    <cellStyle name="Normaallaad 31 6" xfId="276" xr:uid="{00000000-0005-0000-0000-000009010000}"/>
    <cellStyle name="Normaallaad 32" xfId="277" xr:uid="{00000000-0005-0000-0000-00000A010000}"/>
    <cellStyle name="Normaallaad 32 2" xfId="278" xr:uid="{00000000-0005-0000-0000-00000B010000}"/>
    <cellStyle name="Normaallaad 32 3" xfId="279" xr:uid="{00000000-0005-0000-0000-00000C010000}"/>
    <cellStyle name="Normaallaad 32 4" xfId="280" xr:uid="{00000000-0005-0000-0000-00000D010000}"/>
    <cellStyle name="Normaallaad 32 5" xfId="281" xr:uid="{00000000-0005-0000-0000-00000E010000}"/>
    <cellStyle name="Normaallaad 32 6" xfId="282" xr:uid="{00000000-0005-0000-0000-00000F010000}"/>
    <cellStyle name="Normaallaad 32 7" xfId="283" xr:uid="{00000000-0005-0000-0000-000010010000}"/>
    <cellStyle name="Normaallaad 33" xfId="284" xr:uid="{00000000-0005-0000-0000-000011010000}"/>
    <cellStyle name="Normaallaad 33 2" xfId="285" xr:uid="{00000000-0005-0000-0000-000012010000}"/>
    <cellStyle name="Normaallaad 33 3" xfId="286" xr:uid="{00000000-0005-0000-0000-000013010000}"/>
    <cellStyle name="Normaallaad 33 4" xfId="287" xr:uid="{00000000-0005-0000-0000-000014010000}"/>
    <cellStyle name="Normaallaad 33 5" xfId="288" xr:uid="{00000000-0005-0000-0000-000015010000}"/>
    <cellStyle name="Normaallaad 33 6" xfId="289" xr:uid="{00000000-0005-0000-0000-000016010000}"/>
    <cellStyle name="Normaallaad 33 7" xfId="290" xr:uid="{00000000-0005-0000-0000-000017010000}"/>
    <cellStyle name="Normaallaad 34" xfId="291" xr:uid="{00000000-0005-0000-0000-000018010000}"/>
    <cellStyle name="Normaallaad 34 2" xfId="292" xr:uid="{00000000-0005-0000-0000-000019010000}"/>
    <cellStyle name="Normaallaad 34 3" xfId="293" xr:uid="{00000000-0005-0000-0000-00001A010000}"/>
    <cellStyle name="Normaallaad 34 4" xfId="294" xr:uid="{00000000-0005-0000-0000-00001B010000}"/>
    <cellStyle name="Normaallaad 34 5" xfId="295" xr:uid="{00000000-0005-0000-0000-00001C010000}"/>
    <cellStyle name="Normaallaad 34 6" xfId="296" xr:uid="{00000000-0005-0000-0000-00001D010000}"/>
    <cellStyle name="Normaallaad 34 7" xfId="297" xr:uid="{00000000-0005-0000-0000-00001E010000}"/>
    <cellStyle name="Normaallaad 35" xfId="298" xr:uid="{00000000-0005-0000-0000-00001F010000}"/>
    <cellStyle name="Normaallaad 35 2" xfId="299" xr:uid="{00000000-0005-0000-0000-000020010000}"/>
    <cellStyle name="Normaallaad 35 3" xfId="300" xr:uid="{00000000-0005-0000-0000-000021010000}"/>
    <cellStyle name="Normaallaad 35 4" xfId="301" xr:uid="{00000000-0005-0000-0000-000022010000}"/>
    <cellStyle name="Normaallaad 35 5" xfId="302" xr:uid="{00000000-0005-0000-0000-000023010000}"/>
    <cellStyle name="Normaallaad 35 6" xfId="303" xr:uid="{00000000-0005-0000-0000-000024010000}"/>
    <cellStyle name="Normaallaad 35 7" xfId="304" xr:uid="{00000000-0005-0000-0000-000025010000}"/>
    <cellStyle name="Normaallaad 36" xfId="305" xr:uid="{00000000-0005-0000-0000-000026010000}"/>
    <cellStyle name="Normaallaad 36 2" xfId="306" xr:uid="{00000000-0005-0000-0000-000027010000}"/>
    <cellStyle name="Normaallaad 36 3" xfId="307" xr:uid="{00000000-0005-0000-0000-000028010000}"/>
    <cellStyle name="Normaallaad 36 4" xfId="308" xr:uid="{00000000-0005-0000-0000-000029010000}"/>
    <cellStyle name="Normaallaad 36 5" xfId="309" xr:uid="{00000000-0005-0000-0000-00002A010000}"/>
    <cellStyle name="Normaallaad 36 6" xfId="310" xr:uid="{00000000-0005-0000-0000-00002B010000}"/>
    <cellStyle name="Normaallaad 36 7" xfId="311" xr:uid="{00000000-0005-0000-0000-00002C010000}"/>
    <cellStyle name="Normaallaad 39" xfId="312" xr:uid="{00000000-0005-0000-0000-00002D010000}"/>
    <cellStyle name="Normaallaad 39 2" xfId="313" xr:uid="{00000000-0005-0000-0000-00002E010000}"/>
    <cellStyle name="Normaallaad 39 3" xfId="314" xr:uid="{00000000-0005-0000-0000-00002F010000}"/>
    <cellStyle name="Normaallaad 39 4" xfId="315" xr:uid="{00000000-0005-0000-0000-000030010000}"/>
    <cellStyle name="Normaallaad 39 5" xfId="316" xr:uid="{00000000-0005-0000-0000-000031010000}"/>
    <cellStyle name="Normaallaad 39 6" xfId="317" xr:uid="{00000000-0005-0000-0000-000032010000}"/>
    <cellStyle name="Normaallaad 4" xfId="318" xr:uid="{00000000-0005-0000-0000-000033010000}"/>
    <cellStyle name="Normaallaad 4 2" xfId="319" xr:uid="{00000000-0005-0000-0000-000034010000}"/>
    <cellStyle name="Normaallaad 4 3" xfId="320" xr:uid="{00000000-0005-0000-0000-000035010000}"/>
    <cellStyle name="Normaallaad 4 4" xfId="321" xr:uid="{00000000-0005-0000-0000-000036010000}"/>
    <cellStyle name="Normaallaad 4 5" xfId="322" xr:uid="{00000000-0005-0000-0000-000037010000}"/>
    <cellStyle name="Normaallaad 4 6" xfId="323" xr:uid="{00000000-0005-0000-0000-000038010000}"/>
    <cellStyle name="Normaallaad 4 7" xfId="324" xr:uid="{00000000-0005-0000-0000-000039010000}"/>
    <cellStyle name="Normaallaad 4 7 2" xfId="325" xr:uid="{00000000-0005-0000-0000-00003A010000}"/>
    <cellStyle name="Normaallaad 4 8" xfId="326" xr:uid="{00000000-0005-0000-0000-00003B010000}"/>
    <cellStyle name="Normaallaad 40" xfId="327" xr:uid="{00000000-0005-0000-0000-00003C010000}"/>
    <cellStyle name="Normaallaad 40 2" xfId="328" xr:uid="{00000000-0005-0000-0000-00003D010000}"/>
    <cellStyle name="Normaallaad 40 3" xfId="329" xr:uid="{00000000-0005-0000-0000-00003E010000}"/>
    <cellStyle name="Normaallaad 40 4" xfId="330" xr:uid="{00000000-0005-0000-0000-00003F010000}"/>
    <cellStyle name="Normaallaad 40 5" xfId="331" xr:uid="{00000000-0005-0000-0000-000040010000}"/>
    <cellStyle name="Normaallaad 40 6" xfId="332" xr:uid="{00000000-0005-0000-0000-000041010000}"/>
    <cellStyle name="Normaallaad 42" xfId="333" xr:uid="{00000000-0005-0000-0000-000042010000}"/>
    <cellStyle name="Normaallaad 42 2" xfId="334" xr:uid="{00000000-0005-0000-0000-000043010000}"/>
    <cellStyle name="Normaallaad 42 3" xfId="335" xr:uid="{00000000-0005-0000-0000-000044010000}"/>
    <cellStyle name="Normaallaad 42 4" xfId="336" xr:uid="{00000000-0005-0000-0000-000045010000}"/>
    <cellStyle name="Normaallaad 42 5" xfId="337" xr:uid="{00000000-0005-0000-0000-000046010000}"/>
    <cellStyle name="Normaallaad 42 6" xfId="338" xr:uid="{00000000-0005-0000-0000-000047010000}"/>
    <cellStyle name="Normaallaad 43" xfId="339" xr:uid="{00000000-0005-0000-0000-000048010000}"/>
    <cellStyle name="Normaallaad 43 2" xfId="340" xr:uid="{00000000-0005-0000-0000-000049010000}"/>
    <cellStyle name="Normaallaad 43 3" xfId="341" xr:uid="{00000000-0005-0000-0000-00004A010000}"/>
    <cellStyle name="Normaallaad 43 4" xfId="342" xr:uid="{00000000-0005-0000-0000-00004B010000}"/>
    <cellStyle name="Normaallaad 43 5" xfId="343" xr:uid="{00000000-0005-0000-0000-00004C010000}"/>
    <cellStyle name="Normaallaad 43 6" xfId="344" xr:uid="{00000000-0005-0000-0000-00004D010000}"/>
    <cellStyle name="Normaallaad 44" xfId="345" xr:uid="{00000000-0005-0000-0000-00004E010000}"/>
    <cellStyle name="Normaallaad 44 2" xfId="346" xr:uid="{00000000-0005-0000-0000-00004F010000}"/>
    <cellStyle name="Normaallaad 44 3" xfId="347" xr:uid="{00000000-0005-0000-0000-000050010000}"/>
    <cellStyle name="Normaallaad 44 4" xfId="348" xr:uid="{00000000-0005-0000-0000-000051010000}"/>
    <cellStyle name="Normaallaad 44 5" xfId="349" xr:uid="{00000000-0005-0000-0000-000052010000}"/>
    <cellStyle name="Normaallaad 44 6" xfId="350" xr:uid="{00000000-0005-0000-0000-000053010000}"/>
    <cellStyle name="Normaallaad 45" xfId="351" xr:uid="{00000000-0005-0000-0000-000054010000}"/>
    <cellStyle name="Normaallaad 45 2" xfId="352" xr:uid="{00000000-0005-0000-0000-000055010000}"/>
    <cellStyle name="Normaallaad 45 3" xfId="353" xr:uid="{00000000-0005-0000-0000-000056010000}"/>
    <cellStyle name="Normaallaad 45 4" xfId="354" xr:uid="{00000000-0005-0000-0000-000057010000}"/>
    <cellStyle name="Normaallaad 45 5" xfId="355" xr:uid="{00000000-0005-0000-0000-000058010000}"/>
    <cellStyle name="Normaallaad 45 6" xfId="356" xr:uid="{00000000-0005-0000-0000-000059010000}"/>
    <cellStyle name="Normaallaad 46" xfId="357" xr:uid="{00000000-0005-0000-0000-00005A010000}"/>
    <cellStyle name="Normaallaad 46 2" xfId="358" xr:uid="{00000000-0005-0000-0000-00005B010000}"/>
    <cellStyle name="Normaallaad 46 3" xfId="359" xr:uid="{00000000-0005-0000-0000-00005C010000}"/>
    <cellStyle name="Normaallaad 46 4" xfId="360" xr:uid="{00000000-0005-0000-0000-00005D010000}"/>
    <cellStyle name="Normaallaad 46 5" xfId="361" xr:uid="{00000000-0005-0000-0000-00005E010000}"/>
    <cellStyle name="Normaallaad 46 6" xfId="362" xr:uid="{00000000-0005-0000-0000-00005F010000}"/>
    <cellStyle name="Normaallaad 47" xfId="363" xr:uid="{00000000-0005-0000-0000-000060010000}"/>
    <cellStyle name="Normaallaad 47 2" xfId="364" xr:uid="{00000000-0005-0000-0000-000061010000}"/>
    <cellStyle name="Normaallaad 47 3" xfId="365" xr:uid="{00000000-0005-0000-0000-000062010000}"/>
    <cellStyle name="Normaallaad 47 4" xfId="366" xr:uid="{00000000-0005-0000-0000-000063010000}"/>
    <cellStyle name="Normaallaad 47 5" xfId="367" xr:uid="{00000000-0005-0000-0000-000064010000}"/>
    <cellStyle name="Normaallaad 47 6" xfId="368" xr:uid="{00000000-0005-0000-0000-000065010000}"/>
    <cellStyle name="Normaallaad 48" xfId="369" xr:uid="{00000000-0005-0000-0000-000066010000}"/>
    <cellStyle name="Normaallaad 48 2" xfId="370" xr:uid="{00000000-0005-0000-0000-000067010000}"/>
    <cellStyle name="Normaallaad 48 3" xfId="371" xr:uid="{00000000-0005-0000-0000-000068010000}"/>
    <cellStyle name="Normaallaad 48 4" xfId="372" xr:uid="{00000000-0005-0000-0000-000069010000}"/>
    <cellStyle name="Normaallaad 48 5" xfId="373" xr:uid="{00000000-0005-0000-0000-00006A010000}"/>
    <cellStyle name="Normaallaad 48 6" xfId="374" xr:uid="{00000000-0005-0000-0000-00006B010000}"/>
    <cellStyle name="Normaallaad 49" xfId="375" xr:uid="{00000000-0005-0000-0000-00006C010000}"/>
    <cellStyle name="Normaallaad 49 2" xfId="376" xr:uid="{00000000-0005-0000-0000-00006D010000}"/>
    <cellStyle name="Normaallaad 49 3" xfId="377" xr:uid="{00000000-0005-0000-0000-00006E010000}"/>
    <cellStyle name="Normaallaad 49 4" xfId="378" xr:uid="{00000000-0005-0000-0000-00006F010000}"/>
    <cellStyle name="Normaallaad 49 5" xfId="379" xr:uid="{00000000-0005-0000-0000-000070010000}"/>
    <cellStyle name="Normaallaad 49 6" xfId="380" xr:uid="{00000000-0005-0000-0000-000071010000}"/>
    <cellStyle name="Normaallaad 5" xfId="381" xr:uid="{00000000-0005-0000-0000-000072010000}"/>
    <cellStyle name="Normaallaad 5 2" xfId="382" xr:uid="{00000000-0005-0000-0000-000073010000}"/>
    <cellStyle name="Normaallaad 5 2 2" xfId="383" xr:uid="{00000000-0005-0000-0000-000074010000}"/>
    <cellStyle name="Normaallaad 5 3" xfId="384" xr:uid="{00000000-0005-0000-0000-000075010000}"/>
    <cellStyle name="Normaallaad 5 4" xfId="385" xr:uid="{00000000-0005-0000-0000-000076010000}"/>
    <cellStyle name="Normaallaad 5 5" xfId="386" xr:uid="{00000000-0005-0000-0000-000077010000}"/>
    <cellStyle name="Normaallaad 5 6" xfId="387" xr:uid="{00000000-0005-0000-0000-000078010000}"/>
    <cellStyle name="Normaallaad 5 7" xfId="388" xr:uid="{00000000-0005-0000-0000-000079010000}"/>
    <cellStyle name="Normaallaad 5 7 2" xfId="389" xr:uid="{00000000-0005-0000-0000-00007A010000}"/>
    <cellStyle name="Normaallaad 5 8" xfId="390" xr:uid="{00000000-0005-0000-0000-00007B010000}"/>
    <cellStyle name="Normaallaad 50" xfId="391" xr:uid="{00000000-0005-0000-0000-00007C010000}"/>
    <cellStyle name="Normaallaad 50 2" xfId="392" xr:uid="{00000000-0005-0000-0000-00007D010000}"/>
    <cellStyle name="Normaallaad 50 3" xfId="393" xr:uid="{00000000-0005-0000-0000-00007E010000}"/>
    <cellStyle name="Normaallaad 50 4" xfId="394" xr:uid="{00000000-0005-0000-0000-00007F010000}"/>
    <cellStyle name="Normaallaad 50 5" xfId="395" xr:uid="{00000000-0005-0000-0000-000080010000}"/>
    <cellStyle name="Normaallaad 50 6" xfId="396" xr:uid="{00000000-0005-0000-0000-000081010000}"/>
    <cellStyle name="Normaallaad 51" xfId="397" xr:uid="{00000000-0005-0000-0000-000082010000}"/>
    <cellStyle name="Normaallaad 51 2" xfId="398" xr:uid="{00000000-0005-0000-0000-000083010000}"/>
    <cellStyle name="Normaallaad 51 3" xfId="399" xr:uid="{00000000-0005-0000-0000-000084010000}"/>
    <cellStyle name="Normaallaad 51 4" xfId="400" xr:uid="{00000000-0005-0000-0000-000085010000}"/>
    <cellStyle name="Normaallaad 51 5" xfId="401" xr:uid="{00000000-0005-0000-0000-000086010000}"/>
    <cellStyle name="Normaallaad 51 6" xfId="402" xr:uid="{00000000-0005-0000-0000-000087010000}"/>
    <cellStyle name="Normaallaad 53" xfId="403" xr:uid="{00000000-0005-0000-0000-000088010000}"/>
    <cellStyle name="Normaallaad 53 2" xfId="404" xr:uid="{00000000-0005-0000-0000-000089010000}"/>
    <cellStyle name="Normaallaad 53 3" xfId="405" xr:uid="{00000000-0005-0000-0000-00008A010000}"/>
    <cellStyle name="Normaallaad 53 4" xfId="406" xr:uid="{00000000-0005-0000-0000-00008B010000}"/>
    <cellStyle name="Normaallaad 53 5" xfId="407" xr:uid="{00000000-0005-0000-0000-00008C010000}"/>
    <cellStyle name="Normaallaad 53 6" xfId="408" xr:uid="{00000000-0005-0000-0000-00008D010000}"/>
    <cellStyle name="Normaallaad 54" xfId="409" xr:uid="{00000000-0005-0000-0000-00008E010000}"/>
    <cellStyle name="Normaallaad 54 2" xfId="410" xr:uid="{00000000-0005-0000-0000-00008F010000}"/>
    <cellStyle name="Normaallaad 54 3" xfId="411" xr:uid="{00000000-0005-0000-0000-000090010000}"/>
    <cellStyle name="Normaallaad 54 4" xfId="412" xr:uid="{00000000-0005-0000-0000-000091010000}"/>
    <cellStyle name="Normaallaad 54 5" xfId="413" xr:uid="{00000000-0005-0000-0000-000092010000}"/>
    <cellStyle name="Normaallaad 54 6" xfId="414" xr:uid="{00000000-0005-0000-0000-000093010000}"/>
    <cellStyle name="Normaallaad 55" xfId="415" xr:uid="{00000000-0005-0000-0000-000094010000}"/>
    <cellStyle name="Normaallaad 55 2" xfId="416" xr:uid="{00000000-0005-0000-0000-000095010000}"/>
    <cellStyle name="Normaallaad 56" xfId="417" xr:uid="{00000000-0005-0000-0000-000096010000}"/>
    <cellStyle name="Normaallaad 56 2" xfId="418" xr:uid="{00000000-0005-0000-0000-000097010000}"/>
    <cellStyle name="Normaallaad 56 3" xfId="419" xr:uid="{00000000-0005-0000-0000-000098010000}"/>
    <cellStyle name="Normaallaad 56 4" xfId="420" xr:uid="{00000000-0005-0000-0000-000099010000}"/>
    <cellStyle name="Normaallaad 56 5" xfId="421" xr:uid="{00000000-0005-0000-0000-00009A010000}"/>
    <cellStyle name="Normaallaad 56 6" xfId="422" xr:uid="{00000000-0005-0000-0000-00009B010000}"/>
    <cellStyle name="Normaallaad 57" xfId="423" xr:uid="{00000000-0005-0000-0000-00009C010000}"/>
    <cellStyle name="Normaallaad 57 2" xfId="424" xr:uid="{00000000-0005-0000-0000-00009D010000}"/>
    <cellStyle name="Normaallaad 57 3" xfId="425" xr:uid="{00000000-0005-0000-0000-00009E010000}"/>
    <cellStyle name="Normaallaad 57 4" xfId="426" xr:uid="{00000000-0005-0000-0000-00009F010000}"/>
    <cellStyle name="Normaallaad 57 5" xfId="427" xr:uid="{00000000-0005-0000-0000-0000A0010000}"/>
    <cellStyle name="Normaallaad 57 6" xfId="428" xr:uid="{00000000-0005-0000-0000-0000A1010000}"/>
    <cellStyle name="Normaallaad 58" xfId="429" xr:uid="{00000000-0005-0000-0000-0000A2010000}"/>
    <cellStyle name="Normaallaad 58 2" xfId="430" xr:uid="{00000000-0005-0000-0000-0000A3010000}"/>
    <cellStyle name="Normaallaad 58 3" xfId="431" xr:uid="{00000000-0005-0000-0000-0000A4010000}"/>
    <cellStyle name="Normaallaad 58 4" xfId="432" xr:uid="{00000000-0005-0000-0000-0000A5010000}"/>
    <cellStyle name="Normaallaad 58 5" xfId="433" xr:uid="{00000000-0005-0000-0000-0000A6010000}"/>
    <cellStyle name="Normaallaad 58 6" xfId="434" xr:uid="{00000000-0005-0000-0000-0000A7010000}"/>
    <cellStyle name="Normaallaad 59" xfId="435" xr:uid="{00000000-0005-0000-0000-0000A8010000}"/>
    <cellStyle name="Normaallaad 59 2" xfId="436" xr:uid="{00000000-0005-0000-0000-0000A9010000}"/>
    <cellStyle name="Normaallaad 59 3" xfId="437" xr:uid="{00000000-0005-0000-0000-0000AA010000}"/>
    <cellStyle name="Normaallaad 59 4" xfId="438" xr:uid="{00000000-0005-0000-0000-0000AB010000}"/>
    <cellStyle name="Normaallaad 59 5" xfId="439" xr:uid="{00000000-0005-0000-0000-0000AC010000}"/>
    <cellStyle name="Normaallaad 59 6" xfId="440" xr:uid="{00000000-0005-0000-0000-0000AD010000}"/>
    <cellStyle name="Normaallaad 6" xfId="441" xr:uid="{00000000-0005-0000-0000-0000AE010000}"/>
    <cellStyle name="Normaallaad 6 2" xfId="442" xr:uid="{00000000-0005-0000-0000-0000AF010000}"/>
    <cellStyle name="Normaallaad 6 3" xfId="443" xr:uid="{00000000-0005-0000-0000-0000B0010000}"/>
    <cellStyle name="Normaallaad 6 4" xfId="444" xr:uid="{00000000-0005-0000-0000-0000B1010000}"/>
    <cellStyle name="Normaallaad 6 5" xfId="445" xr:uid="{00000000-0005-0000-0000-0000B2010000}"/>
    <cellStyle name="Normaallaad 6 6" xfId="446" xr:uid="{00000000-0005-0000-0000-0000B3010000}"/>
    <cellStyle name="Normaallaad 6 7" xfId="447" xr:uid="{00000000-0005-0000-0000-0000B4010000}"/>
    <cellStyle name="Normaallaad 60" xfId="448" xr:uid="{00000000-0005-0000-0000-0000B5010000}"/>
    <cellStyle name="Normaallaad 60 2" xfId="449" xr:uid="{00000000-0005-0000-0000-0000B6010000}"/>
    <cellStyle name="Normaallaad 60 3" xfId="450" xr:uid="{00000000-0005-0000-0000-0000B7010000}"/>
    <cellStyle name="Normaallaad 60 4" xfId="451" xr:uid="{00000000-0005-0000-0000-0000B8010000}"/>
    <cellStyle name="Normaallaad 60 5" xfId="452" xr:uid="{00000000-0005-0000-0000-0000B9010000}"/>
    <cellStyle name="Normaallaad 60 6" xfId="453" xr:uid="{00000000-0005-0000-0000-0000BA010000}"/>
    <cellStyle name="Normaallaad 61" xfId="454" xr:uid="{00000000-0005-0000-0000-0000BB010000}"/>
    <cellStyle name="Normaallaad 61 2" xfId="455" xr:uid="{00000000-0005-0000-0000-0000BC010000}"/>
    <cellStyle name="Normaallaad 61 3" xfId="456" xr:uid="{00000000-0005-0000-0000-0000BD010000}"/>
    <cellStyle name="Normaallaad 61 4" xfId="457" xr:uid="{00000000-0005-0000-0000-0000BE010000}"/>
    <cellStyle name="Normaallaad 61 5" xfId="458" xr:uid="{00000000-0005-0000-0000-0000BF010000}"/>
    <cellStyle name="Normaallaad 61 6" xfId="459" xr:uid="{00000000-0005-0000-0000-0000C0010000}"/>
    <cellStyle name="Normaallaad 62" xfId="460" xr:uid="{00000000-0005-0000-0000-0000C1010000}"/>
    <cellStyle name="Normaallaad 62 2" xfId="461" xr:uid="{00000000-0005-0000-0000-0000C2010000}"/>
    <cellStyle name="Normaallaad 62 3" xfId="462" xr:uid="{00000000-0005-0000-0000-0000C3010000}"/>
    <cellStyle name="Normaallaad 62 4" xfId="463" xr:uid="{00000000-0005-0000-0000-0000C4010000}"/>
    <cellStyle name="Normaallaad 62 5" xfId="464" xr:uid="{00000000-0005-0000-0000-0000C5010000}"/>
    <cellStyle name="Normaallaad 62 6" xfId="465" xr:uid="{00000000-0005-0000-0000-0000C6010000}"/>
    <cellStyle name="Normaallaad 63" xfId="466" xr:uid="{00000000-0005-0000-0000-0000C7010000}"/>
    <cellStyle name="Normaallaad 63 2" xfId="467" xr:uid="{00000000-0005-0000-0000-0000C8010000}"/>
    <cellStyle name="Normaallaad 63 3" xfId="468" xr:uid="{00000000-0005-0000-0000-0000C9010000}"/>
    <cellStyle name="Normaallaad 63 4" xfId="469" xr:uid="{00000000-0005-0000-0000-0000CA010000}"/>
    <cellStyle name="Normaallaad 63 5" xfId="470" xr:uid="{00000000-0005-0000-0000-0000CB010000}"/>
    <cellStyle name="Normaallaad 63 6" xfId="471" xr:uid="{00000000-0005-0000-0000-0000CC010000}"/>
    <cellStyle name="Normaallaad 64" xfId="472" xr:uid="{00000000-0005-0000-0000-0000CD010000}"/>
    <cellStyle name="Normaallaad 64 2" xfId="473" xr:uid="{00000000-0005-0000-0000-0000CE010000}"/>
    <cellStyle name="Normaallaad 64 3" xfId="474" xr:uid="{00000000-0005-0000-0000-0000CF010000}"/>
    <cellStyle name="Normaallaad 64 4" xfId="475" xr:uid="{00000000-0005-0000-0000-0000D0010000}"/>
    <cellStyle name="Normaallaad 64 5" xfId="476" xr:uid="{00000000-0005-0000-0000-0000D1010000}"/>
    <cellStyle name="Normaallaad 64 6" xfId="477" xr:uid="{00000000-0005-0000-0000-0000D2010000}"/>
    <cellStyle name="Normaallaad 65" xfId="478" xr:uid="{00000000-0005-0000-0000-0000D3010000}"/>
    <cellStyle name="Normaallaad 65 2" xfId="479" xr:uid="{00000000-0005-0000-0000-0000D4010000}"/>
    <cellStyle name="Normaallaad 65 3" xfId="480" xr:uid="{00000000-0005-0000-0000-0000D5010000}"/>
    <cellStyle name="Normaallaad 65 4" xfId="481" xr:uid="{00000000-0005-0000-0000-0000D6010000}"/>
    <cellStyle name="Normaallaad 65 5" xfId="482" xr:uid="{00000000-0005-0000-0000-0000D7010000}"/>
    <cellStyle name="Normaallaad 65 6" xfId="483" xr:uid="{00000000-0005-0000-0000-0000D8010000}"/>
    <cellStyle name="Normaallaad 66" xfId="484" xr:uid="{00000000-0005-0000-0000-0000D9010000}"/>
    <cellStyle name="Normaallaad 66 2" xfId="485" xr:uid="{00000000-0005-0000-0000-0000DA010000}"/>
    <cellStyle name="Normaallaad 66 3" xfId="486" xr:uid="{00000000-0005-0000-0000-0000DB010000}"/>
    <cellStyle name="Normaallaad 66 4" xfId="487" xr:uid="{00000000-0005-0000-0000-0000DC010000}"/>
    <cellStyle name="Normaallaad 66 5" xfId="488" xr:uid="{00000000-0005-0000-0000-0000DD010000}"/>
    <cellStyle name="Normaallaad 66 6" xfId="489" xr:uid="{00000000-0005-0000-0000-0000DE010000}"/>
    <cellStyle name="Normaallaad 7" xfId="490" xr:uid="{00000000-0005-0000-0000-0000DF010000}"/>
    <cellStyle name="Normaallaad 7 2" xfId="491" xr:uid="{00000000-0005-0000-0000-0000E0010000}"/>
    <cellStyle name="Normaallaad 8" xfId="492" xr:uid="{00000000-0005-0000-0000-0000E1010000}"/>
    <cellStyle name="Normaallaad 8 2" xfId="493" xr:uid="{00000000-0005-0000-0000-0000E2010000}"/>
    <cellStyle name="Normaallaad 8 3" xfId="494" xr:uid="{00000000-0005-0000-0000-0000E3010000}"/>
    <cellStyle name="Normaallaad 8 4" xfId="495" xr:uid="{00000000-0005-0000-0000-0000E4010000}"/>
    <cellStyle name="Normaallaad 8 5" xfId="496" xr:uid="{00000000-0005-0000-0000-0000E5010000}"/>
    <cellStyle name="Normaallaad 8 6" xfId="497" xr:uid="{00000000-0005-0000-0000-0000E6010000}"/>
    <cellStyle name="Normaallaad 9" xfId="498" xr:uid="{00000000-0005-0000-0000-0000E7010000}"/>
    <cellStyle name="Normaallaad 9 2" xfId="499" xr:uid="{00000000-0005-0000-0000-0000E8010000}"/>
    <cellStyle name="Normaallaad 9 3" xfId="500" xr:uid="{00000000-0005-0000-0000-0000E9010000}"/>
    <cellStyle name="Normaallaad 9 4" xfId="501" xr:uid="{00000000-0005-0000-0000-0000EA010000}"/>
    <cellStyle name="Normaallaad 9 5" xfId="502" xr:uid="{00000000-0005-0000-0000-0000EB010000}"/>
    <cellStyle name="Normaallaad 9 6" xfId="503" xr:uid="{00000000-0005-0000-0000-0000EC010000}"/>
    <cellStyle name="Normal" xfId="0" builtinId="0"/>
    <cellStyle name="Normal 10" xfId="504" xr:uid="{00000000-0005-0000-0000-0000EE010000}"/>
    <cellStyle name="Normal 11" xfId="505" xr:uid="{00000000-0005-0000-0000-0000EF010000}"/>
    <cellStyle name="Normal 12" xfId="506" xr:uid="{00000000-0005-0000-0000-0000F0010000}"/>
    <cellStyle name="Normal 12 2" xfId="507" xr:uid="{00000000-0005-0000-0000-0000F1010000}"/>
    <cellStyle name="Normal 13" xfId="508" xr:uid="{00000000-0005-0000-0000-0000F2010000}"/>
    <cellStyle name="Normal 14" xfId="509" xr:uid="{00000000-0005-0000-0000-0000F3010000}"/>
    <cellStyle name="Normal 15" xfId="510" xr:uid="{00000000-0005-0000-0000-0000F4010000}"/>
    <cellStyle name="Normal 16" xfId="511" xr:uid="{00000000-0005-0000-0000-0000F5010000}"/>
    <cellStyle name="Normal 17" xfId="512" xr:uid="{00000000-0005-0000-0000-0000F6010000}"/>
    <cellStyle name="Normal 18" xfId="513" xr:uid="{00000000-0005-0000-0000-0000F7010000}"/>
    <cellStyle name="Normal 19" xfId="514" xr:uid="{00000000-0005-0000-0000-0000F8010000}"/>
    <cellStyle name="Normal 2" xfId="2" xr:uid="{00000000-0005-0000-0000-0000F9010000}"/>
    <cellStyle name="Normal 2 2" xfId="516" xr:uid="{00000000-0005-0000-0000-0000FA010000}"/>
    <cellStyle name="Normal 2 2 2" xfId="517" xr:uid="{00000000-0005-0000-0000-0000FB010000}"/>
    <cellStyle name="Normal 2 3" xfId="518" xr:uid="{00000000-0005-0000-0000-0000FC010000}"/>
    <cellStyle name="Normal 2 4" xfId="519" xr:uid="{00000000-0005-0000-0000-0000FD010000}"/>
    <cellStyle name="Normal 2 5" xfId="515" xr:uid="{00000000-0005-0000-0000-0000FE010000}"/>
    <cellStyle name="Normal 20" xfId="520" xr:uid="{00000000-0005-0000-0000-0000FF010000}"/>
    <cellStyle name="Normal 20 2" xfId="521" xr:uid="{00000000-0005-0000-0000-000000020000}"/>
    <cellStyle name="Normal 21" xfId="731" xr:uid="{00000000-0005-0000-0000-000001020000}"/>
    <cellStyle name="Normal 21 2" xfId="732" xr:uid="{00000000-0005-0000-0000-000002020000}"/>
    <cellStyle name="Normal 29" xfId="522" xr:uid="{00000000-0005-0000-0000-000003020000}"/>
    <cellStyle name="Normal 3" xfId="3" xr:uid="{00000000-0005-0000-0000-000004020000}"/>
    <cellStyle name="Normal 3 10" xfId="523" xr:uid="{00000000-0005-0000-0000-000005020000}"/>
    <cellStyle name="Normal 3 2" xfId="13" xr:uid="{00000000-0005-0000-0000-000006020000}"/>
    <cellStyle name="Normal 3 2 2" xfId="524" xr:uid="{00000000-0005-0000-0000-000007020000}"/>
    <cellStyle name="Normal 3 3" xfId="525" xr:uid="{00000000-0005-0000-0000-000008020000}"/>
    <cellStyle name="Normal 3 4" xfId="526" xr:uid="{00000000-0005-0000-0000-000009020000}"/>
    <cellStyle name="Normal 3 5" xfId="527" xr:uid="{00000000-0005-0000-0000-00000A020000}"/>
    <cellStyle name="Normal 3 6" xfId="528" xr:uid="{00000000-0005-0000-0000-00000B020000}"/>
    <cellStyle name="Normal 3 7" xfId="529" xr:uid="{00000000-0005-0000-0000-00000C020000}"/>
    <cellStyle name="Normal 3 8" xfId="530" xr:uid="{00000000-0005-0000-0000-00000D020000}"/>
    <cellStyle name="Normal 3 9" xfId="531" xr:uid="{00000000-0005-0000-0000-00000E020000}"/>
    <cellStyle name="Normal 3 9 2" xfId="532" xr:uid="{00000000-0005-0000-0000-00000F020000}"/>
    <cellStyle name="Normal 30" xfId="533" xr:uid="{00000000-0005-0000-0000-000010020000}"/>
    <cellStyle name="Normal 31" xfId="534" xr:uid="{00000000-0005-0000-0000-000011020000}"/>
    <cellStyle name="Normal 33" xfId="535" xr:uid="{00000000-0005-0000-0000-000012020000}"/>
    <cellStyle name="Normal 34" xfId="536" xr:uid="{00000000-0005-0000-0000-000013020000}"/>
    <cellStyle name="Normal 4" xfId="7" xr:uid="{00000000-0005-0000-0000-000014020000}"/>
    <cellStyle name="Normal 4 2" xfId="538" xr:uid="{00000000-0005-0000-0000-000015020000}"/>
    <cellStyle name="Normal 4 2 2" xfId="539" xr:uid="{00000000-0005-0000-0000-000016020000}"/>
    <cellStyle name="Normal 4 3" xfId="537" xr:uid="{00000000-0005-0000-0000-000017020000}"/>
    <cellStyle name="Normal 41" xfId="540" xr:uid="{00000000-0005-0000-0000-000018020000}"/>
    <cellStyle name="Normal 42" xfId="541" xr:uid="{00000000-0005-0000-0000-000019020000}"/>
    <cellStyle name="Normal 49" xfId="542" xr:uid="{00000000-0005-0000-0000-00001A020000}"/>
    <cellStyle name="Normal 5" xfId="9" xr:uid="{00000000-0005-0000-0000-00001B020000}"/>
    <cellStyle name="Normal 5 2" xfId="544" xr:uid="{00000000-0005-0000-0000-00001C020000}"/>
    <cellStyle name="Normal 5 2 2" xfId="545" xr:uid="{00000000-0005-0000-0000-00001D020000}"/>
    <cellStyle name="Normal 5 3" xfId="546" xr:uid="{00000000-0005-0000-0000-00001E020000}"/>
    <cellStyle name="Normal 5 4" xfId="543" xr:uid="{00000000-0005-0000-0000-00001F020000}"/>
    <cellStyle name="Normal 6" xfId="11" xr:uid="{00000000-0005-0000-0000-000020020000}"/>
    <cellStyle name="Normal 6 2" xfId="548" xr:uid="{00000000-0005-0000-0000-000021020000}"/>
    <cellStyle name="Normal 6 3" xfId="549" xr:uid="{00000000-0005-0000-0000-000022020000}"/>
    <cellStyle name="Normal 6 4" xfId="550" xr:uid="{00000000-0005-0000-0000-000023020000}"/>
    <cellStyle name="Normal 6 5" xfId="551" xr:uid="{00000000-0005-0000-0000-000024020000}"/>
    <cellStyle name="Normal 6 6" xfId="552" xr:uid="{00000000-0005-0000-0000-000025020000}"/>
    <cellStyle name="Normal 6 7" xfId="547" xr:uid="{00000000-0005-0000-0000-000026020000}"/>
    <cellStyle name="Normal 7" xfId="553" xr:uid="{00000000-0005-0000-0000-000027020000}"/>
    <cellStyle name="Normal 7 2" xfId="554" xr:uid="{00000000-0005-0000-0000-000028020000}"/>
    <cellStyle name="Normal 7 3" xfId="555" xr:uid="{00000000-0005-0000-0000-000029020000}"/>
    <cellStyle name="Normal 7 4" xfId="556" xr:uid="{00000000-0005-0000-0000-00002A020000}"/>
    <cellStyle name="Normal 7 5" xfId="557" xr:uid="{00000000-0005-0000-0000-00002B020000}"/>
    <cellStyle name="Normal 7 6" xfId="558" xr:uid="{00000000-0005-0000-0000-00002C020000}"/>
    <cellStyle name="Normal 73" xfId="559" xr:uid="{00000000-0005-0000-0000-00002D020000}"/>
    <cellStyle name="Normal 74" xfId="560" xr:uid="{00000000-0005-0000-0000-00002E020000}"/>
    <cellStyle name="Normal 75" xfId="561" xr:uid="{00000000-0005-0000-0000-00002F020000}"/>
    <cellStyle name="Normal 76" xfId="562" xr:uid="{00000000-0005-0000-0000-000030020000}"/>
    <cellStyle name="Normal 79" xfId="563" xr:uid="{00000000-0005-0000-0000-000031020000}"/>
    <cellStyle name="Normal 8" xfId="564" xr:uid="{00000000-0005-0000-0000-000032020000}"/>
    <cellStyle name="Normal 8 2" xfId="565" xr:uid="{00000000-0005-0000-0000-000033020000}"/>
    <cellStyle name="Normal 8 3" xfId="566" xr:uid="{00000000-0005-0000-0000-000034020000}"/>
    <cellStyle name="Normal 8 4" xfId="567" xr:uid="{00000000-0005-0000-0000-000035020000}"/>
    <cellStyle name="Normal 8 5" xfId="568" xr:uid="{00000000-0005-0000-0000-000036020000}"/>
    <cellStyle name="Normal 8 6" xfId="569" xr:uid="{00000000-0005-0000-0000-000037020000}"/>
    <cellStyle name="Normal 80" xfId="570" xr:uid="{00000000-0005-0000-0000-000038020000}"/>
    <cellStyle name="Normal 81" xfId="571" xr:uid="{00000000-0005-0000-0000-000039020000}"/>
    <cellStyle name="Normal 82" xfId="572" xr:uid="{00000000-0005-0000-0000-00003A020000}"/>
    <cellStyle name="Normal 85" xfId="573" xr:uid="{00000000-0005-0000-0000-00003B020000}"/>
    <cellStyle name="Normal 9" xfId="574" xr:uid="{00000000-0005-0000-0000-00003C020000}"/>
    <cellStyle name="Note 2" xfId="575" xr:uid="{00000000-0005-0000-0000-00003D020000}"/>
    <cellStyle name="Output 2" xfId="576" xr:uid="{00000000-0005-0000-0000-00003E020000}"/>
    <cellStyle name="Pealkiri" xfId="577" xr:uid="{00000000-0005-0000-0000-00003F020000}"/>
    <cellStyle name="Pealkiri 1" xfId="578" xr:uid="{00000000-0005-0000-0000-000040020000}"/>
    <cellStyle name="Pealkiri 2" xfId="579" xr:uid="{00000000-0005-0000-0000-000041020000}"/>
    <cellStyle name="Pealkiri 3" xfId="580" xr:uid="{00000000-0005-0000-0000-000042020000}"/>
    <cellStyle name="Pealkiri 4" xfId="581" xr:uid="{00000000-0005-0000-0000-000043020000}"/>
    <cellStyle name="Pealkiri 5" xfId="582" xr:uid="{00000000-0005-0000-0000-000044020000}"/>
    <cellStyle name="Percent 2" xfId="6" xr:uid="{00000000-0005-0000-0000-000045020000}"/>
    <cellStyle name="Percent 2 2" xfId="584" xr:uid="{00000000-0005-0000-0000-000046020000}"/>
    <cellStyle name="Percent 2 3" xfId="583" xr:uid="{00000000-0005-0000-0000-000047020000}"/>
    <cellStyle name="Percent 3" xfId="8" xr:uid="{00000000-0005-0000-0000-000048020000}"/>
    <cellStyle name="Percent 3 2" xfId="585" xr:uid="{00000000-0005-0000-0000-000049020000}"/>
    <cellStyle name="Percent 4" xfId="10" xr:uid="{00000000-0005-0000-0000-00004A020000}"/>
    <cellStyle name="Percent 4 2" xfId="586" xr:uid="{00000000-0005-0000-0000-00004B020000}"/>
    <cellStyle name="Percent 5" xfId="4" xr:uid="{00000000-0005-0000-0000-00004C020000}"/>
    <cellStyle name="Percent 5 2" xfId="587" xr:uid="{00000000-0005-0000-0000-00004D020000}"/>
    <cellStyle name="Protsent 2" xfId="588" xr:uid="{00000000-0005-0000-0000-00004E020000}"/>
    <cellStyle name="Protsent 2 10" xfId="589" xr:uid="{00000000-0005-0000-0000-00004F020000}"/>
    <cellStyle name="Protsent 2 10 2" xfId="590" xr:uid="{00000000-0005-0000-0000-000050020000}"/>
    <cellStyle name="Protsent 2 11" xfId="591" xr:uid="{00000000-0005-0000-0000-000051020000}"/>
    <cellStyle name="Protsent 2 11 2" xfId="592" xr:uid="{00000000-0005-0000-0000-000052020000}"/>
    <cellStyle name="Protsent 2 12" xfId="593" xr:uid="{00000000-0005-0000-0000-000053020000}"/>
    <cellStyle name="Protsent 2 12 2" xfId="594" xr:uid="{00000000-0005-0000-0000-000054020000}"/>
    <cellStyle name="Protsent 2 13" xfId="595" xr:uid="{00000000-0005-0000-0000-000055020000}"/>
    <cellStyle name="Protsent 2 13 2" xfId="596" xr:uid="{00000000-0005-0000-0000-000056020000}"/>
    <cellStyle name="Protsent 2 14" xfId="597" xr:uid="{00000000-0005-0000-0000-000057020000}"/>
    <cellStyle name="Protsent 2 14 2" xfId="598" xr:uid="{00000000-0005-0000-0000-000058020000}"/>
    <cellStyle name="Protsent 2 15" xfId="599" xr:uid="{00000000-0005-0000-0000-000059020000}"/>
    <cellStyle name="Protsent 2 15 2" xfId="600" xr:uid="{00000000-0005-0000-0000-00005A020000}"/>
    <cellStyle name="Protsent 2 16" xfId="601" xr:uid="{00000000-0005-0000-0000-00005B020000}"/>
    <cellStyle name="Protsent 2 16 2" xfId="602" xr:uid="{00000000-0005-0000-0000-00005C020000}"/>
    <cellStyle name="Protsent 2 17" xfId="603" xr:uid="{00000000-0005-0000-0000-00005D020000}"/>
    <cellStyle name="Protsent 2 17 2" xfId="604" xr:uid="{00000000-0005-0000-0000-00005E020000}"/>
    <cellStyle name="Protsent 2 18" xfId="605" xr:uid="{00000000-0005-0000-0000-00005F020000}"/>
    <cellStyle name="Protsent 2 18 2" xfId="606" xr:uid="{00000000-0005-0000-0000-000060020000}"/>
    <cellStyle name="Protsent 2 19" xfId="607" xr:uid="{00000000-0005-0000-0000-000061020000}"/>
    <cellStyle name="Protsent 2 19 2" xfId="608" xr:uid="{00000000-0005-0000-0000-000062020000}"/>
    <cellStyle name="Protsent 2 2" xfId="609" xr:uid="{00000000-0005-0000-0000-000063020000}"/>
    <cellStyle name="Protsent 2 2 2" xfId="610" xr:uid="{00000000-0005-0000-0000-000064020000}"/>
    <cellStyle name="Protsent 2 20" xfId="611" xr:uid="{00000000-0005-0000-0000-000065020000}"/>
    <cellStyle name="Protsent 2 20 2" xfId="612" xr:uid="{00000000-0005-0000-0000-000066020000}"/>
    <cellStyle name="Protsent 2 21" xfId="613" xr:uid="{00000000-0005-0000-0000-000067020000}"/>
    <cellStyle name="Protsent 2 21 2" xfId="614" xr:uid="{00000000-0005-0000-0000-000068020000}"/>
    <cellStyle name="Protsent 2 22" xfId="615" xr:uid="{00000000-0005-0000-0000-000069020000}"/>
    <cellStyle name="Protsent 2 22 2" xfId="616" xr:uid="{00000000-0005-0000-0000-00006A020000}"/>
    <cellStyle name="Protsent 2 23" xfId="617" xr:uid="{00000000-0005-0000-0000-00006B020000}"/>
    <cellStyle name="Protsent 2 23 2" xfId="618" xr:uid="{00000000-0005-0000-0000-00006C020000}"/>
    <cellStyle name="Protsent 2 24" xfId="619" xr:uid="{00000000-0005-0000-0000-00006D020000}"/>
    <cellStyle name="Protsent 2 24 2" xfId="620" xr:uid="{00000000-0005-0000-0000-00006E020000}"/>
    <cellStyle name="Protsent 2 25" xfId="621" xr:uid="{00000000-0005-0000-0000-00006F020000}"/>
    <cellStyle name="Protsent 2 25 2" xfId="622" xr:uid="{00000000-0005-0000-0000-000070020000}"/>
    <cellStyle name="Protsent 2 26" xfId="623" xr:uid="{00000000-0005-0000-0000-000071020000}"/>
    <cellStyle name="Protsent 2 26 2" xfId="624" xr:uid="{00000000-0005-0000-0000-000072020000}"/>
    <cellStyle name="Protsent 2 27" xfId="625" xr:uid="{00000000-0005-0000-0000-000073020000}"/>
    <cellStyle name="Protsent 2 27 2" xfId="626" xr:uid="{00000000-0005-0000-0000-000074020000}"/>
    <cellStyle name="Protsent 2 28" xfId="627" xr:uid="{00000000-0005-0000-0000-000075020000}"/>
    <cellStyle name="Protsent 2 28 2" xfId="628" xr:uid="{00000000-0005-0000-0000-000076020000}"/>
    <cellStyle name="Protsent 2 29" xfId="629" xr:uid="{00000000-0005-0000-0000-000077020000}"/>
    <cellStyle name="Protsent 2 29 2" xfId="630" xr:uid="{00000000-0005-0000-0000-000078020000}"/>
    <cellStyle name="Protsent 2 3" xfId="631" xr:uid="{00000000-0005-0000-0000-000079020000}"/>
    <cellStyle name="Protsent 2 3 2" xfId="632" xr:uid="{00000000-0005-0000-0000-00007A020000}"/>
    <cellStyle name="Protsent 2 30" xfId="633" xr:uid="{00000000-0005-0000-0000-00007B020000}"/>
    <cellStyle name="Protsent 2 30 2" xfId="634" xr:uid="{00000000-0005-0000-0000-00007C020000}"/>
    <cellStyle name="Protsent 2 31" xfId="635" xr:uid="{00000000-0005-0000-0000-00007D020000}"/>
    <cellStyle name="Protsent 2 31 2" xfId="636" xr:uid="{00000000-0005-0000-0000-00007E020000}"/>
    <cellStyle name="Protsent 2 32" xfId="637" xr:uid="{00000000-0005-0000-0000-00007F020000}"/>
    <cellStyle name="Protsent 2 32 2" xfId="638" xr:uid="{00000000-0005-0000-0000-000080020000}"/>
    <cellStyle name="Protsent 2 33" xfId="639" xr:uid="{00000000-0005-0000-0000-000081020000}"/>
    <cellStyle name="Protsent 2 33 2" xfId="640" xr:uid="{00000000-0005-0000-0000-000082020000}"/>
    <cellStyle name="Protsent 2 33 2 2" xfId="641" xr:uid="{00000000-0005-0000-0000-000083020000}"/>
    <cellStyle name="Protsent 2 34" xfId="642" xr:uid="{00000000-0005-0000-0000-000084020000}"/>
    <cellStyle name="Protsent 2 4" xfId="643" xr:uid="{00000000-0005-0000-0000-000085020000}"/>
    <cellStyle name="Protsent 2 4 2" xfId="644" xr:uid="{00000000-0005-0000-0000-000086020000}"/>
    <cellStyle name="Protsent 2 5" xfId="645" xr:uid="{00000000-0005-0000-0000-000087020000}"/>
    <cellStyle name="Protsent 2 5 2" xfId="646" xr:uid="{00000000-0005-0000-0000-000088020000}"/>
    <cellStyle name="Protsent 2 6" xfId="647" xr:uid="{00000000-0005-0000-0000-000089020000}"/>
    <cellStyle name="Protsent 2 6 2" xfId="648" xr:uid="{00000000-0005-0000-0000-00008A020000}"/>
    <cellStyle name="Protsent 2 7" xfId="649" xr:uid="{00000000-0005-0000-0000-00008B020000}"/>
    <cellStyle name="Protsent 2 7 2" xfId="650" xr:uid="{00000000-0005-0000-0000-00008C020000}"/>
    <cellStyle name="Protsent 2 8" xfId="651" xr:uid="{00000000-0005-0000-0000-00008D020000}"/>
    <cellStyle name="Protsent 2 8 2" xfId="652" xr:uid="{00000000-0005-0000-0000-00008E020000}"/>
    <cellStyle name="Protsent 2 9" xfId="653" xr:uid="{00000000-0005-0000-0000-00008F020000}"/>
    <cellStyle name="Protsent 2 9 2" xfId="654" xr:uid="{00000000-0005-0000-0000-000090020000}"/>
    <cellStyle name="Protsent 3" xfId="655" xr:uid="{00000000-0005-0000-0000-000091020000}"/>
    <cellStyle name="Protsent 3 2" xfId="656" xr:uid="{00000000-0005-0000-0000-000092020000}"/>
    <cellStyle name="Protsent 4" xfId="657" xr:uid="{00000000-0005-0000-0000-000093020000}"/>
    <cellStyle name="Protsent 4 2" xfId="658" xr:uid="{00000000-0005-0000-0000-000094020000}"/>
    <cellStyle name="Protsent 5" xfId="659" xr:uid="{00000000-0005-0000-0000-000095020000}"/>
    <cellStyle name="Protsent 6" xfId="660" xr:uid="{00000000-0005-0000-0000-000096020000}"/>
    <cellStyle name="RowCodes" xfId="661" xr:uid="{00000000-0005-0000-0000-000097020000}"/>
    <cellStyle name="RowTitles" xfId="662" xr:uid="{00000000-0005-0000-0000-000098020000}"/>
    <cellStyle name="RowTitles 2" xfId="663" xr:uid="{00000000-0005-0000-0000-000099020000}"/>
    <cellStyle name="RowTitles-Col2" xfId="664" xr:uid="{00000000-0005-0000-0000-00009A020000}"/>
    <cellStyle name="RowTitles-Detail" xfId="665" xr:uid="{00000000-0005-0000-0000-00009B020000}"/>
    <cellStyle name="Rõhk1" xfId="666" xr:uid="{00000000-0005-0000-0000-00009C020000}"/>
    <cellStyle name="Rõhk2" xfId="667" xr:uid="{00000000-0005-0000-0000-00009D020000}"/>
    <cellStyle name="Rõhk3" xfId="668" xr:uid="{00000000-0005-0000-0000-00009E020000}"/>
    <cellStyle name="Rõhk4" xfId="669" xr:uid="{00000000-0005-0000-0000-00009F020000}"/>
    <cellStyle name="Rõhk5" xfId="670" xr:uid="{00000000-0005-0000-0000-0000A0020000}"/>
    <cellStyle name="Rõhk6" xfId="671" xr:uid="{00000000-0005-0000-0000-0000A1020000}"/>
    <cellStyle name="SAPBEXaggData" xfId="672" xr:uid="{00000000-0005-0000-0000-0000A2020000}"/>
    <cellStyle name="SAPBEXaggDataEmph" xfId="673" xr:uid="{00000000-0005-0000-0000-0000A3020000}"/>
    <cellStyle name="SAPBEXaggItem" xfId="674" xr:uid="{00000000-0005-0000-0000-0000A4020000}"/>
    <cellStyle name="SAPBEXaggItemX" xfId="675" xr:uid="{00000000-0005-0000-0000-0000A5020000}"/>
    <cellStyle name="SAPBEXchaText" xfId="676" xr:uid="{00000000-0005-0000-0000-0000A6020000}"/>
    <cellStyle name="SAPBEXchaText 2" xfId="677" xr:uid="{00000000-0005-0000-0000-0000A7020000}"/>
    <cellStyle name="SAPBEXexcBad7" xfId="678" xr:uid="{00000000-0005-0000-0000-0000A8020000}"/>
    <cellStyle name="SAPBEXexcBad8" xfId="679" xr:uid="{00000000-0005-0000-0000-0000A9020000}"/>
    <cellStyle name="SAPBEXexcBad9" xfId="680" xr:uid="{00000000-0005-0000-0000-0000AA020000}"/>
    <cellStyle name="SAPBEXexcCritical4" xfId="681" xr:uid="{00000000-0005-0000-0000-0000AB020000}"/>
    <cellStyle name="SAPBEXexcCritical5" xfId="682" xr:uid="{00000000-0005-0000-0000-0000AC020000}"/>
    <cellStyle name="SAPBEXexcCritical6" xfId="683" xr:uid="{00000000-0005-0000-0000-0000AD020000}"/>
    <cellStyle name="SAPBEXexcGood1" xfId="684" xr:uid="{00000000-0005-0000-0000-0000AE020000}"/>
    <cellStyle name="SAPBEXexcGood2" xfId="685" xr:uid="{00000000-0005-0000-0000-0000AF020000}"/>
    <cellStyle name="SAPBEXexcGood3" xfId="686" xr:uid="{00000000-0005-0000-0000-0000B0020000}"/>
    <cellStyle name="SAPBEXfilterDrill" xfId="687" xr:uid="{00000000-0005-0000-0000-0000B1020000}"/>
    <cellStyle name="SAPBEXfilterDrill 2" xfId="688" xr:uid="{00000000-0005-0000-0000-0000B2020000}"/>
    <cellStyle name="SAPBEXfilterItem" xfId="689" xr:uid="{00000000-0005-0000-0000-0000B3020000}"/>
    <cellStyle name="SAPBEXfilterText" xfId="690" xr:uid="{00000000-0005-0000-0000-0000B4020000}"/>
    <cellStyle name="SAPBEXformats" xfId="691" xr:uid="{00000000-0005-0000-0000-0000B5020000}"/>
    <cellStyle name="SAPBEXformats 2" xfId="692" xr:uid="{00000000-0005-0000-0000-0000B6020000}"/>
    <cellStyle name="SAPBEXheaderItem" xfId="693" xr:uid="{00000000-0005-0000-0000-0000B7020000}"/>
    <cellStyle name="SAPBEXheaderText" xfId="694" xr:uid="{00000000-0005-0000-0000-0000B8020000}"/>
    <cellStyle name="SAPBEXHLevel0" xfId="695" xr:uid="{00000000-0005-0000-0000-0000B9020000}"/>
    <cellStyle name="SAPBEXHLevel0X" xfId="696" xr:uid="{00000000-0005-0000-0000-0000BA020000}"/>
    <cellStyle name="SAPBEXHLevel1" xfId="697" xr:uid="{00000000-0005-0000-0000-0000BB020000}"/>
    <cellStyle name="SAPBEXHLevel1X" xfId="698" xr:uid="{00000000-0005-0000-0000-0000BC020000}"/>
    <cellStyle name="SAPBEXHLevel2" xfId="699" xr:uid="{00000000-0005-0000-0000-0000BD020000}"/>
    <cellStyle name="SAPBEXHLevel2X" xfId="700" xr:uid="{00000000-0005-0000-0000-0000BE020000}"/>
    <cellStyle name="SAPBEXHLevel3" xfId="701" xr:uid="{00000000-0005-0000-0000-0000BF020000}"/>
    <cellStyle name="SAPBEXHLevel3X" xfId="702" xr:uid="{00000000-0005-0000-0000-0000C0020000}"/>
    <cellStyle name="SAPBEXresData" xfId="703" xr:uid="{00000000-0005-0000-0000-0000C1020000}"/>
    <cellStyle name="SAPBEXresDataEmph" xfId="704" xr:uid="{00000000-0005-0000-0000-0000C2020000}"/>
    <cellStyle name="SAPBEXresItem" xfId="705" xr:uid="{00000000-0005-0000-0000-0000C3020000}"/>
    <cellStyle name="SAPBEXresItemX" xfId="706" xr:uid="{00000000-0005-0000-0000-0000C4020000}"/>
    <cellStyle name="SAPBEXstdData" xfId="707" xr:uid="{00000000-0005-0000-0000-0000C5020000}"/>
    <cellStyle name="SAPBEXstdData 2" xfId="708" xr:uid="{00000000-0005-0000-0000-0000C6020000}"/>
    <cellStyle name="SAPBEXstdDataEmph" xfId="709" xr:uid="{00000000-0005-0000-0000-0000C7020000}"/>
    <cellStyle name="SAPBEXstdItem" xfId="710" xr:uid="{00000000-0005-0000-0000-0000C8020000}"/>
    <cellStyle name="SAPBEXstdItemX" xfId="711" xr:uid="{00000000-0005-0000-0000-0000C9020000}"/>
    <cellStyle name="SAPBEXstdItemX 2" xfId="712" xr:uid="{00000000-0005-0000-0000-0000CA020000}"/>
    <cellStyle name="SAPBEXtitle" xfId="713" xr:uid="{00000000-0005-0000-0000-0000CB020000}"/>
    <cellStyle name="SAPBEXundefined" xfId="714" xr:uid="{00000000-0005-0000-0000-0000CC020000}"/>
    <cellStyle name="Selgitav tekst" xfId="715" xr:uid="{00000000-0005-0000-0000-0000CD020000}"/>
    <cellStyle name="Sisestus" xfId="716" xr:uid="{00000000-0005-0000-0000-0000CE020000}"/>
    <cellStyle name="Style 1" xfId="717" xr:uid="{00000000-0005-0000-0000-0000CF020000}"/>
    <cellStyle name="Style 1 2" xfId="718" xr:uid="{00000000-0005-0000-0000-0000D0020000}"/>
    <cellStyle name="Zelle" xfId="719" xr:uid="{00000000-0005-0000-0000-0000D1020000}"/>
    <cellStyle name="TABLE" xfId="720" xr:uid="{00000000-0005-0000-0000-0000D2020000}"/>
    <cellStyle name="TableStyleLight1" xfId="721" xr:uid="{00000000-0005-0000-0000-0000D3020000}"/>
    <cellStyle name="Title 2" xfId="722" xr:uid="{00000000-0005-0000-0000-0000D4020000}"/>
    <cellStyle name="Total 2" xfId="723" xr:uid="{00000000-0005-0000-0000-0000D5020000}"/>
    <cellStyle name="Valuuta 2" xfId="724" xr:uid="{00000000-0005-0000-0000-0000D6020000}"/>
    <cellStyle name="Valuuta 2 2" xfId="725" xr:uid="{00000000-0005-0000-0000-0000D7020000}"/>
    <cellStyle name="Valuuta 2 2 2" xfId="726" xr:uid="{00000000-0005-0000-0000-0000D8020000}"/>
    <cellStyle name="Valuuta 2 3" xfId="727" xr:uid="{00000000-0005-0000-0000-0000D9020000}"/>
    <cellStyle name="Valuuta 3" xfId="728" xr:uid="{00000000-0005-0000-0000-0000DA020000}"/>
    <cellStyle name="Warning Text 2" xfId="729" xr:uid="{00000000-0005-0000-0000-0000DB020000}"/>
    <cellStyle name="Väljund" xfId="730"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view="pageLayout" zoomScaleNormal="100" workbookViewId="0"/>
  </sheetViews>
  <sheetFormatPr defaultColWidth="9.08984375" defaultRowHeight="13"/>
  <cols>
    <col min="1" max="1" width="24.08984375" style="3" customWidth="1"/>
    <col min="2" max="2" width="7.1796875" style="3" customWidth="1"/>
    <col min="3" max="3" width="10.54296875" style="3" customWidth="1"/>
    <col min="4" max="4" width="22.6328125" style="3" customWidth="1"/>
    <col min="5" max="5" width="9.54296875" style="3" customWidth="1"/>
    <col min="6" max="6" width="11.36328125" style="3" customWidth="1"/>
    <col min="7" max="7" width="8.1796875" style="3" customWidth="1"/>
    <col min="8" max="8" width="9.90625" style="3" customWidth="1"/>
    <col min="9" max="9" width="8.1796875" style="3" customWidth="1"/>
    <col min="10" max="10" width="60.453125" style="3" customWidth="1"/>
    <col min="11" max="16384" width="9.08984375" style="3"/>
  </cols>
  <sheetData>
    <row r="1" spans="1:10" ht="45.75" customHeight="1" thickBot="1">
      <c r="A1" s="97" t="s">
        <v>0</v>
      </c>
      <c r="B1" s="98" t="s">
        <v>108</v>
      </c>
      <c r="C1" s="98" t="s">
        <v>107</v>
      </c>
      <c r="D1" s="98" t="s">
        <v>10</v>
      </c>
      <c r="E1" s="98" t="s">
        <v>89</v>
      </c>
      <c r="F1" s="98" t="s">
        <v>44</v>
      </c>
      <c r="G1" s="125" t="s">
        <v>186</v>
      </c>
      <c r="H1" s="130" t="s">
        <v>221</v>
      </c>
      <c r="I1" s="130" t="s">
        <v>186</v>
      </c>
      <c r="J1" s="99" t="s">
        <v>16</v>
      </c>
    </row>
    <row r="2" spans="1:10">
      <c r="A2" s="4" t="s">
        <v>4</v>
      </c>
      <c r="B2" s="63">
        <v>505</v>
      </c>
      <c r="C2" s="63">
        <v>20</v>
      </c>
      <c r="D2" s="100"/>
      <c r="E2" s="101" t="s">
        <v>94</v>
      </c>
      <c r="F2" s="7" t="s">
        <v>12</v>
      </c>
      <c r="G2" s="88">
        <v>942</v>
      </c>
      <c r="H2" s="88"/>
      <c r="I2" s="88">
        <f>G2+H2</f>
        <v>942</v>
      </c>
      <c r="J2" s="224" t="s">
        <v>54</v>
      </c>
    </row>
    <row r="3" spans="1:10" ht="13.5" thickBot="1">
      <c r="A3" s="8" t="s">
        <v>5</v>
      </c>
      <c r="B3" s="66">
        <v>55</v>
      </c>
      <c r="C3" s="66">
        <v>20</v>
      </c>
      <c r="D3" s="102"/>
      <c r="E3" s="43" t="s">
        <v>94</v>
      </c>
      <c r="F3" s="11" t="s">
        <v>12</v>
      </c>
      <c r="G3" s="89">
        <v>2355</v>
      </c>
      <c r="H3" s="89"/>
      <c r="I3" s="89">
        <f t="shared" ref="I3:I10" si="0">G3+H3</f>
        <v>2355</v>
      </c>
      <c r="J3" s="225" t="s">
        <v>132</v>
      </c>
    </row>
    <row r="4" spans="1:10">
      <c r="A4" s="21" t="s">
        <v>4</v>
      </c>
      <c r="B4" s="103">
        <v>505</v>
      </c>
      <c r="C4" s="103">
        <v>20</v>
      </c>
      <c r="D4" s="104"/>
      <c r="E4" s="105" t="s">
        <v>94</v>
      </c>
      <c r="F4" s="96" t="s">
        <v>14</v>
      </c>
      <c r="G4" s="90">
        <v>3000</v>
      </c>
      <c r="H4" s="90"/>
      <c r="I4" s="90">
        <f t="shared" si="0"/>
        <v>3000</v>
      </c>
      <c r="J4" s="226" t="s">
        <v>151</v>
      </c>
    </row>
    <row r="5" spans="1:10" ht="19.5" customHeight="1" thickBot="1">
      <c r="A5" s="8" t="s">
        <v>5</v>
      </c>
      <c r="B5" s="66">
        <v>55</v>
      </c>
      <c r="C5" s="66">
        <v>20</v>
      </c>
      <c r="D5" s="102"/>
      <c r="E5" s="43" t="s">
        <v>94</v>
      </c>
      <c r="F5" s="11" t="s">
        <v>14</v>
      </c>
      <c r="G5" s="89">
        <v>129681</v>
      </c>
      <c r="H5" s="89"/>
      <c r="I5" s="89">
        <f t="shared" si="0"/>
        <v>129681</v>
      </c>
      <c r="J5" s="227" t="s">
        <v>151</v>
      </c>
    </row>
    <row r="6" spans="1:10" ht="26">
      <c r="A6" s="13" t="s">
        <v>5</v>
      </c>
      <c r="B6" s="64">
        <v>55</v>
      </c>
      <c r="C6" s="64">
        <v>20</v>
      </c>
      <c r="D6" s="106" t="s">
        <v>103</v>
      </c>
      <c r="E6" s="30" t="s">
        <v>94</v>
      </c>
      <c r="F6" s="16" t="s">
        <v>24</v>
      </c>
      <c r="G6" s="114">
        <v>5000</v>
      </c>
      <c r="H6" s="114"/>
      <c r="I6" s="114">
        <f t="shared" si="0"/>
        <v>5000</v>
      </c>
      <c r="J6" s="228" t="s">
        <v>189</v>
      </c>
    </row>
    <row r="7" spans="1:10" ht="52">
      <c r="A7" s="13" t="s">
        <v>5</v>
      </c>
      <c r="B7" s="64">
        <v>55</v>
      </c>
      <c r="C7" s="64">
        <v>20</v>
      </c>
      <c r="D7" s="106" t="s">
        <v>188</v>
      </c>
      <c r="E7" s="30" t="s">
        <v>94</v>
      </c>
      <c r="F7" s="16" t="s">
        <v>24</v>
      </c>
      <c r="G7" s="114">
        <v>4000</v>
      </c>
      <c r="H7" s="114">
        <v>3000</v>
      </c>
      <c r="I7" s="114">
        <f t="shared" si="0"/>
        <v>7000</v>
      </c>
      <c r="J7" s="228" t="s">
        <v>247</v>
      </c>
    </row>
    <row r="8" spans="1:10">
      <c r="A8" s="13" t="s">
        <v>5</v>
      </c>
      <c r="B8" s="64">
        <v>55</v>
      </c>
      <c r="C8" s="64">
        <v>20</v>
      </c>
      <c r="D8" s="107" t="s">
        <v>53</v>
      </c>
      <c r="E8" s="30" t="s">
        <v>94</v>
      </c>
      <c r="F8" s="16" t="s">
        <v>24</v>
      </c>
      <c r="G8" s="92">
        <v>14130</v>
      </c>
      <c r="H8" s="92"/>
      <c r="I8" s="92">
        <f t="shared" si="0"/>
        <v>14130</v>
      </c>
      <c r="J8" s="229" t="s">
        <v>117</v>
      </c>
    </row>
    <row r="9" spans="1:10">
      <c r="A9" s="13" t="s">
        <v>5</v>
      </c>
      <c r="B9" s="64">
        <v>55</v>
      </c>
      <c r="C9" s="64">
        <v>20</v>
      </c>
      <c r="D9" s="107" t="s">
        <v>98</v>
      </c>
      <c r="E9" s="30" t="s">
        <v>94</v>
      </c>
      <c r="F9" s="16" t="s">
        <v>24</v>
      </c>
      <c r="G9" s="92">
        <v>6594</v>
      </c>
      <c r="H9" s="92"/>
      <c r="I9" s="92">
        <f t="shared" si="0"/>
        <v>6594</v>
      </c>
      <c r="J9" s="230" t="s">
        <v>157</v>
      </c>
    </row>
    <row r="10" spans="1:10">
      <c r="A10" s="13" t="s">
        <v>122</v>
      </c>
      <c r="B10" s="64">
        <v>45</v>
      </c>
      <c r="C10" s="64" t="s">
        <v>134</v>
      </c>
      <c r="D10" s="107"/>
      <c r="E10" s="30" t="s">
        <v>94</v>
      </c>
      <c r="F10" s="16" t="s">
        <v>24</v>
      </c>
      <c r="G10" s="92">
        <v>50000</v>
      </c>
      <c r="H10" s="92"/>
      <c r="I10" s="92">
        <f t="shared" si="0"/>
        <v>50000</v>
      </c>
      <c r="J10" s="230" t="s">
        <v>150</v>
      </c>
    </row>
    <row r="11" spans="1:10">
      <c r="F11" s="18" t="s">
        <v>3</v>
      </c>
      <c r="G11" s="19">
        <f t="shared" ref="G11:I11" si="1">SUM(G2:G10)</f>
        <v>215702</v>
      </c>
      <c r="H11" s="19">
        <f t="shared" si="1"/>
        <v>3000</v>
      </c>
      <c r="I11" s="19">
        <f t="shared" si="1"/>
        <v>218702</v>
      </c>
    </row>
    <row r="13" spans="1:10">
      <c r="G13" s="75"/>
      <c r="H13" s="75"/>
      <c r="I13" s="75"/>
      <c r="J13" s="75"/>
    </row>
    <row r="14" spans="1:10">
      <c r="G14" s="84"/>
      <c r="H14" s="84"/>
      <c r="I14" s="84"/>
      <c r="J14" s="75"/>
    </row>
    <row r="19" spans="1:1">
      <c r="A19" s="20"/>
    </row>
  </sheetData>
  <pageMargins left="0.3125" right="0.1875" top="0.75" bottom="0.75" header="0.3" footer="0.3"/>
  <pageSetup paperSize="8" orientation="landscape" r:id="rId1"/>
  <headerFooter>
    <oddHeader>&amp;LEuroopa Liidu ja välissuhete osakond&amp;RLisa 1</oddHead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7"/>
  <sheetViews>
    <sheetView view="pageLayout" zoomScaleNormal="100" workbookViewId="0"/>
  </sheetViews>
  <sheetFormatPr defaultColWidth="9.08984375" defaultRowHeight="13"/>
  <cols>
    <col min="1" max="1" width="22.6328125" style="3" customWidth="1"/>
    <col min="2" max="2" width="9.36328125" style="3" bestFit="1" customWidth="1"/>
    <col min="3" max="3" width="10.54296875" style="3" customWidth="1"/>
    <col min="4" max="4" width="22.1796875" style="3" customWidth="1"/>
    <col min="5" max="5" width="9.90625" style="3" customWidth="1"/>
    <col min="6" max="6" width="12.08984375" style="3" customWidth="1"/>
    <col min="7" max="8" width="8.90625" style="113" customWidth="1"/>
    <col min="9" max="9" width="12" style="113" customWidth="1"/>
    <col min="10" max="10" width="64.81640625" style="3" customWidth="1"/>
    <col min="11" max="16384" width="9.08984375" style="3"/>
  </cols>
  <sheetData>
    <row r="1" spans="1:10" ht="26">
      <c r="A1" s="35" t="s">
        <v>0</v>
      </c>
      <c r="B1" s="35" t="s">
        <v>108</v>
      </c>
      <c r="C1" s="35" t="s">
        <v>107</v>
      </c>
      <c r="D1" s="35" t="s">
        <v>10</v>
      </c>
      <c r="E1" s="35" t="s">
        <v>89</v>
      </c>
      <c r="F1" s="35" t="s">
        <v>44</v>
      </c>
      <c r="G1" s="125" t="s">
        <v>186</v>
      </c>
      <c r="H1" s="125" t="s">
        <v>221</v>
      </c>
      <c r="I1" s="125" t="s">
        <v>186</v>
      </c>
      <c r="J1" s="35" t="s">
        <v>16</v>
      </c>
    </row>
    <row r="2" spans="1:10">
      <c r="A2" s="14" t="s">
        <v>7</v>
      </c>
      <c r="B2" s="15">
        <v>450</v>
      </c>
      <c r="C2" s="14" t="s">
        <v>31</v>
      </c>
      <c r="D2" s="14"/>
      <c r="E2" s="80" t="s">
        <v>94</v>
      </c>
      <c r="F2" s="14" t="s">
        <v>30</v>
      </c>
      <c r="G2" s="57">
        <v>5239200</v>
      </c>
      <c r="H2" s="57"/>
      <c r="I2" s="337">
        <f>G2+H2</f>
        <v>5239200</v>
      </c>
      <c r="J2" s="14" t="s">
        <v>135</v>
      </c>
    </row>
    <row r="3" spans="1:10">
      <c r="A3" s="14" t="s">
        <v>8</v>
      </c>
      <c r="B3" s="15">
        <v>505</v>
      </c>
      <c r="C3" s="14">
        <v>20</v>
      </c>
      <c r="D3" s="14"/>
      <c r="E3" s="80" t="s">
        <v>94</v>
      </c>
      <c r="F3" s="14" t="s">
        <v>30</v>
      </c>
      <c r="G3" s="57">
        <v>942</v>
      </c>
      <c r="H3" s="57"/>
      <c r="I3" s="337">
        <f t="shared" ref="I3:I5" si="0">G3+H3</f>
        <v>942</v>
      </c>
      <c r="J3" s="14" t="s">
        <v>54</v>
      </c>
    </row>
    <row r="4" spans="1:10">
      <c r="A4" s="14" t="s">
        <v>5</v>
      </c>
      <c r="B4" s="15">
        <v>55</v>
      </c>
      <c r="C4" s="14">
        <v>20</v>
      </c>
      <c r="D4" s="14"/>
      <c r="E4" s="80" t="s">
        <v>94</v>
      </c>
      <c r="F4" s="14" t="s">
        <v>30</v>
      </c>
      <c r="G4" s="57">
        <v>942</v>
      </c>
      <c r="H4" s="57"/>
      <c r="I4" s="337">
        <f t="shared" si="0"/>
        <v>942</v>
      </c>
      <c r="J4" s="14" t="s">
        <v>54</v>
      </c>
    </row>
    <row r="5" spans="1:10">
      <c r="A5" s="14" t="s">
        <v>5</v>
      </c>
      <c r="B5" s="15">
        <v>55</v>
      </c>
      <c r="C5" s="14">
        <v>20</v>
      </c>
      <c r="D5" s="14"/>
      <c r="E5" s="80"/>
      <c r="F5" s="14" t="s">
        <v>30</v>
      </c>
      <c r="G5" s="57">
        <v>105000</v>
      </c>
      <c r="H5" s="57"/>
      <c r="I5" s="337">
        <f t="shared" si="0"/>
        <v>105000</v>
      </c>
      <c r="J5" s="14" t="s">
        <v>199</v>
      </c>
    </row>
    <row r="6" spans="1:10" ht="26">
      <c r="A6" s="14" t="s">
        <v>1</v>
      </c>
      <c r="B6" s="27">
        <v>55</v>
      </c>
      <c r="C6" s="27">
        <v>20</v>
      </c>
      <c r="D6" s="27" t="s">
        <v>240</v>
      </c>
      <c r="E6" s="112" t="s">
        <v>94</v>
      </c>
      <c r="F6" s="14" t="s">
        <v>24</v>
      </c>
      <c r="G6" s="57"/>
      <c r="H6" s="337">
        <v>144512</v>
      </c>
      <c r="I6" s="337">
        <f t="shared" ref="I6:I15" si="1">G6+H6</f>
        <v>144512</v>
      </c>
      <c r="J6" s="306" t="s">
        <v>267</v>
      </c>
    </row>
    <row r="7" spans="1:10">
      <c r="A7" s="14" t="s">
        <v>1</v>
      </c>
      <c r="B7" s="27">
        <v>55</v>
      </c>
      <c r="C7" s="27">
        <v>20</v>
      </c>
      <c r="D7" s="27" t="s">
        <v>241</v>
      </c>
      <c r="E7" s="112" t="s">
        <v>94</v>
      </c>
      <c r="F7" s="14" t="s">
        <v>24</v>
      </c>
      <c r="G7" s="57"/>
      <c r="H7" s="337">
        <v>1200000</v>
      </c>
      <c r="I7" s="337">
        <f t="shared" si="1"/>
        <v>1200000</v>
      </c>
      <c r="J7" s="315" t="s">
        <v>268</v>
      </c>
    </row>
    <row r="8" spans="1:10">
      <c r="A8" s="14" t="s">
        <v>17</v>
      </c>
      <c r="B8" s="27">
        <v>15</v>
      </c>
      <c r="C8" s="27" t="s">
        <v>138</v>
      </c>
      <c r="D8" s="27" t="s">
        <v>241</v>
      </c>
      <c r="E8" s="112" t="s">
        <v>94</v>
      </c>
      <c r="F8" s="14" t="s">
        <v>24</v>
      </c>
      <c r="G8" s="57"/>
      <c r="H8" s="337">
        <f>808198</f>
        <v>808198</v>
      </c>
      <c r="I8" s="337">
        <f t="shared" si="1"/>
        <v>808198</v>
      </c>
      <c r="J8" s="316"/>
    </row>
    <row r="9" spans="1:10" ht="26">
      <c r="A9" s="14" t="s">
        <v>1</v>
      </c>
      <c r="B9" s="27">
        <v>50</v>
      </c>
      <c r="C9" s="27">
        <v>20</v>
      </c>
      <c r="D9" s="27" t="s">
        <v>242</v>
      </c>
      <c r="E9" s="112" t="s">
        <v>94</v>
      </c>
      <c r="F9" s="14" t="s">
        <v>24</v>
      </c>
      <c r="G9" s="57"/>
      <c r="H9" s="337">
        <v>37680</v>
      </c>
      <c r="I9" s="337">
        <f t="shared" si="1"/>
        <v>37680</v>
      </c>
      <c r="J9" s="312" t="s">
        <v>269</v>
      </c>
    </row>
    <row r="10" spans="1:10" ht="26" customHeight="1">
      <c r="A10" s="14" t="s">
        <v>1</v>
      </c>
      <c r="B10" s="27">
        <v>55</v>
      </c>
      <c r="C10" s="27">
        <v>20</v>
      </c>
      <c r="D10" s="27" t="s">
        <v>243</v>
      </c>
      <c r="E10" s="112" t="s">
        <v>94</v>
      </c>
      <c r="F10" s="14" t="s">
        <v>24</v>
      </c>
      <c r="G10" s="57"/>
      <c r="H10" s="337">
        <f>180072</f>
        <v>180072</v>
      </c>
      <c r="I10" s="337">
        <f t="shared" si="1"/>
        <v>180072</v>
      </c>
      <c r="J10" s="317" t="s">
        <v>225</v>
      </c>
    </row>
    <row r="11" spans="1:10">
      <c r="A11" s="14" t="s">
        <v>17</v>
      </c>
      <c r="B11" s="27">
        <v>15</v>
      </c>
      <c r="C11" s="27" t="s">
        <v>138</v>
      </c>
      <c r="D11" s="27" t="s">
        <v>243</v>
      </c>
      <c r="E11" s="112" t="s">
        <v>94</v>
      </c>
      <c r="F11" s="14" t="s">
        <v>24</v>
      </c>
      <c r="G11" s="57"/>
      <c r="H11" s="337">
        <v>55000</v>
      </c>
      <c r="I11" s="337">
        <f t="shared" si="1"/>
        <v>55000</v>
      </c>
      <c r="J11" s="318"/>
    </row>
    <row r="12" spans="1:10">
      <c r="A12" s="14" t="s">
        <v>17</v>
      </c>
      <c r="B12" s="27">
        <v>15</v>
      </c>
      <c r="C12" s="27" t="s">
        <v>138</v>
      </c>
      <c r="D12" s="27" t="s">
        <v>244</v>
      </c>
      <c r="E12" s="112" t="s">
        <v>94</v>
      </c>
      <c r="F12" s="14" t="s">
        <v>24</v>
      </c>
      <c r="G12" s="57"/>
      <c r="H12" s="337">
        <v>113534</v>
      </c>
      <c r="I12" s="337">
        <f t="shared" si="1"/>
        <v>113534</v>
      </c>
      <c r="J12" s="313" t="s">
        <v>226</v>
      </c>
    </row>
    <row r="13" spans="1:10">
      <c r="A13" s="14" t="s">
        <v>102</v>
      </c>
      <c r="B13" s="27">
        <v>45</v>
      </c>
      <c r="C13" s="27">
        <v>20</v>
      </c>
      <c r="D13" s="27" t="s">
        <v>245</v>
      </c>
      <c r="E13" s="112" t="s">
        <v>94</v>
      </c>
      <c r="F13" s="14" t="s">
        <v>24</v>
      </c>
      <c r="G13" s="57"/>
      <c r="H13" s="337">
        <v>1705900</v>
      </c>
      <c r="I13" s="337">
        <f t="shared" si="1"/>
        <v>1705900</v>
      </c>
      <c r="J13" s="313" t="s">
        <v>270</v>
      </c>
    </row>
    <row r="14" spans="1:10">
      <c r="A14" s="14" t="s">
        <v>17</v>
      </c>
      <c r="B14" s="27">
        <v>15</v>
      </c>
      <c r="C14" s="27" t="s">
        <v>239</v>
      </c>
      <c r="D14" s="27" t="s">
        <v>246</v>
      </c>
      <c r="E14" s="112" t="s">
        <v>94</v>
      </c>
      <c r="F14" s="14" t="s">
        <v>24</v>
      </c>
      <c r="G14" s="57"/>
      <c r="H14" s="337">
        <v>32719</v>
      </c>
      <c r="I14" s="337">
        <f t="shared" si="1"/>
        <v>32719</v>
      </c>
      <c r="J14" s="313" t="s">
        <v>271</v>
      </c>
    </row>
    <row r="15" spans="1:10" s="131" customFormat="1" ht="247">
      <c r="A15" s="154" t="s">
        <v>1</v>
      </c>
      <c r="B15" s="37">
        <v>55</v>
      </c>
      <c r="C15" s="37">
        <v>20</v>
      </c>
      <c r="D15" s="37" t="s">
        <v>207</v>
      </c>
      <c r="E15" s="112" t="s">
        <v>94</v>
      </c>
      <c r="F15" s="153" t="s">
        <v>24</v>
      </c>
      <c r="G15" s="57"/>
      <c r="H15" s="57">
        <f>6026392+500904+96000-3000-10000-25000-55000-50000-648367-71309-15821-13400-150000-50000-200000-11291</f>
        <v>5320108</v>
      </c>
      <c r="I15" s="337">
        <f t="shared" si="1"/>
        <v>5320108</v>
      </c>
      <c r="J15" s="204" t="s">
        <v>276</v>
      </c>
    </row>
    <row r="16" spans="1:10">
      <c r="E16" s="19"/>
      <c r="F16" s="18" t="s">
        <v>3</v>
      </c>
      <c r="G16" s="76">
        <f>SUM(G2:G15)</f>
        <v>5346084</v>
      </c>
      <c r="H16" s="76">
        <f>SUM(H2:H15)</f>
        <v>9597723</v>
      </c>
      <c r="I16" s="76">
        <f>SUM(I2:I15)</f>
        <v>14943807</v>
      </c>
    </row>
    <row r="18" spans="7:10">
      <c r="G18" s="338"/>
      <c r="H18" s="338"/>
      <c r="I18" s="338"/>
      <c r="J18" s="339"/>
    </row>
    <row r="19" spans="7:10">
      <c r="G19" s="338"/>
      <c r="H19" s="340"/>
      <c r="I19" s="338"/>
      <c r="J19" s="339"/>
    </row>
    <row r="20" spans="7:10">
      <c r="G20" s="338"/>
      <c r="H20" s="340"/>
      <c r="I20" s="338"/>
      <c r="J20" s="339"/>
    </row>
    <row r="21" spans="7:10">
      <c r="G21" s="338"/>
      <c r="H21" s="338"/>
      <c r="I21" s="338"/>
      <c r="J21" s="339"/>
    </row>
    <row r="22" spans="7:10">
      <c r="G22" s="338"/>
      <c r="H22" s="338"/>
      <c r="I22" s="338"/>
      <c r="J22" s="339"/>
    </row>
    <row r="23" spans="7:10">
      <c r="G23" s="338"/>
      <c r="H23" s="338"/>
      <c r="I23" s="338"/>
      <c r="J23" s="339"/>
    </row>
    <row r="24" spans="7:10">
      <c r="G24" s="338"/>
      <c r="H24" s="338"/>
      <c r="I24" s="338"/>
      <c r="J24" s="339"/>
    </row>
    <row r="25" spans="7:10">
      <c r="G25" s="338"/>
      <c r="H25" s="338"/>
      <c r="I25" s="338"/>
      <c r="J25" s="339"/>
    </row>
    <row r="26" spans="7:10">
      <c r="G26" s="338"/>
      <c r="H26" s="338"/>
      <c r="I26" s="338"/>
      <c r="J26" s="339"/>
    </row>
    <row r="27" spans="7:10">
      <c r="G27" s="338"/>
      <c r="H27" s="338"/>
      <c r="I27" s="338"/>
      <c r="J27" s="339"/>
    </row>
    <row r="28" spans="7:10">
      <c r="G28" s="338"/>
      <c r="H28" s="338"/>
      <c r="I28" s="338"/>
      <c r="J28" s="339"/>
    </row>
    <row r="29" spans="7:10">
      <c r="G29" s="338"/>
      <c r="H29" s="338"/>
      <c r="I29" s="338"/>
      <c r="J29" s="339"/>
    </row>
    <row r="30" spans="7:10">
      <c r="G30" s="338"/>
      <c r="H30" s="338"/>
      <c r="I30" s="338"/>
      <c r="J30" s="339"/>
    </row>
    <row r="31" spans="7:10">
      <c r="G31" s="338"/>
      <c r="H31" s="338"/>
      <c r="I31" s="338"/>
      <c r="J31" s="339"/>
    </row>
    <row r="32" spans="7:10">
      <c r="G32" s="338"/>
      <c r="H32" s="338"/>
      <c r="I32" s="338"/>
      <c r="J32" s="339"/>
    </row>
    <row r="33" spans="7:10">
      <c r="G33" s="338"/>
      <c r="H33" s="338"/>
      <c r="I33" s="338"/>
      <c r="J33" s="339"/>
    </row>
    <row r="34" spans="7:10">
      <c r="G34" s="338"/>
      <c r="H34" s="338"/>
      <c r="I34" s="338"/>
      <c r="J34" s="339"/>
    </row>
    <row r="35" spans="7:10">
      <c r="G35" s="338"/>
      <c r="H35" s="338"/>
      <c r="I35" s="338"/>
      <c r="J35" s="339"/>
    </row>
    <row r="36" spans="7:10">
      <c r="G36" s="338"/>
      <c r="H36" s="338"/>
      <c r="I36" s="338"/>
      <c r="J36" s="339"/>
    </row>
    <row r="37" spans="7:10">
      <c r="G37" s="338"/>
      <c r="H37" s="338"/>
      <c r="I37" s="338"/>
      <c r="J37" s="339"/>
    </row>
  </sheetData>
  <mergeCells count="2">
    <mergeCell ref="J7:J8"/>
    <mergeCell ref="J10:J11"/>
  </mergeCells>
  <pageMargins left="0.7" right="0.7" top="0.75" bottom="0.75" header="0.3" footer="0.3"/>
  <pageSetup paperSize="8" orientation="landscape" r:id="rId1"/>
  <headerFooter>
    <oddHeader xml:space="preserve">&amp;LRahandusosakond&amp;RLisa 11
</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
  <sheetViews>
    <sheetView view="pageLayout" zoomScaleNormal="100" workbookViewId="0">
      <selection activeCell="H1" sqref="H1:I1"/>
    </sheetView>
  </sheetViews>
  <sheetFormatPr defaultColWidth="9.08984375" defaultRowHeight="13"/>
  <cols>
    <col min="1" max="1" width="18.6328125" style="3" customWidth="1"/>
    <col min="2" max="2" width="6.6328125" style="3" customWidth="1"/>
    <col min="3" max="3" width="7" style="3" customWidth="1"/>
    <col min="4" max="4" width="20.36328125" style="3" customWidth="1"/>
    <col min="5" max="5" width="9.453125" style="3" customWidth="1"/>
    <col min="6" max="6" width="10.6328125" style="3" customWidth="1"/>
    <col min="7" max="9" width="9.08984375" style="113"/>
    <col min="10" max="10" width="50.90625" style="3" customWidth="1"/>
    <col min="11" max="16384" width="9.08984375" style="3"/>
  </cols>
  <sheetData>
    <row r="1" spans="1:10" ht="39">
      <c r="A1" s="35" t="s">
        <v>0</v>
      </c>
      <c r="B1" s="35" t="s">
        <v>108</v>
      </c>
      <c r="C1" s="35" t="s">
        <v>107</v>
      </c>
      <c r="D1" s="35" t="s">
        <v>10</v>
      </c>
      <c r="E1" s="35" t="s">
        <v>89</v>
      </c>
      <c r="F1" s="35" t="s">
        <v>44</v>
      </c>
      <c r="G1" s="125" t="s">
        <v>186</v>
      </c>
      <c r="H1" s="125" t="s">
        <v>221</v>
      </c>
      <c r="I1" s="125" t="s">
        <v>186</v>
      </c>
      <c r="J1" s="35" t="s">
        <v>16</v>
      </c>
    </row>
    <row r="2" spans="1:10">
      <c r="A2" s="14" t="s">
        <v>4</v>
      </c>
      <c r="B2" s="15">
        <v>505</v>
      </c>
      <c r="C2" s="27">
        <v>20</v>
      </c>
      <c r="D2" s="27"/>
      <c r="E2" s="71" t="s">
        <v>94</v>
      </c>
      <c r="F2" s="14" t="s">
        <v>27</v>
      </c>
      <c r="G2" s="83">
        <v>1150</v>
      </c>
      <c r="H2" s="83"/>
      <c r="I2" s="83">
        <f>G2+H2</f>
        <v>1150</v>
      </c>
      <c r="J2" s="153" t="s">
        <v>195</v>
      </c>
    </row>
    <row r="3" spans="1:10">
      <c r="A3" s="14" t="s">
        <v>1</v>
      </c>
      <c r="B3" s="15">
        <v>55</v>
      </c>
      <c r="C3" s="27">
        <v>20</v>
      </c>
      <c r="D3" s="27"/>
      <c r="E3" s="71" t="s">
        <v>94</v>
      </c>
      <c r="F3" s="14" t="s">
        <v>27</v>
      </c>
      <c r="G3" s="83">
        <v>1444</v>
      </c>
      <c r="H3" s="83"/>
      <c r="I3" s="83">
        <f t="shared" ref="I3:I4" si="0">G3+H3</f>
        <v>1444</v>
      </c>
      <c r="J3" s="153" t="s">
        <v>156</v>
      </c>
    </row>
    <row r="4" spans="1:10" ht="26">
      <c r="A4" s="164" t="s">
        <v>102</v>
      </c>
      <c r="B4" s="15">
        <v>5</v>
      </c>
      <c r="C4" s="27">
        <v>20</v>
      </c>
      <c r="D4" s="27" t="s">
        <v>59</v>
      </c>
      <c r="E4" s="71" t="s">
        <v>94</v>
      </c>
      <c r="F4" s="14" t="s">
        <v>27</v>
      </c>
      <c r="G4" s="83">
        <v>10000</v>
      </c>
      <c r="H4" s="83">
        <v>-10000</v>
      </c>
      <c r="I4" s="83">
        <f t="shared" si="0"/>
        <v>0</v>
      </c>
      <c r="J4" s="34" t="s">
        <v>235</v>
      </c>
    </row>
    <row r="5" spans="1:10">
      <c r="E5" s="19"/>
      <c r="F5" s="18" t="s">
        <v>3</v>
      </c>
      <c r="G5" s="86">
        <f t="shared" ref="G5:I5" si="1">SUM(G2:G4)</f>
        <v>12594</v>
      </c>
      <c r="H5" s="86">
        <f t="shared" si="1"/>
        <v>-10000</v>
      </c>
      <c r="I5" s="86">
        <f t="shared" si="1"/>
        <v>2594</v>
      </c>
    </row>
  </sheetData>
  <pageMargins left="0.7" right="0.7" top="0.75" bottom="0.75" header="0.3" footer="0.3"/>
  <pageSetup paperSize="8" orientation="landscape" r:id="rId1"/>
  <headerFooter>
    <oddHeader xml:space="preserve">&amp;L&amp;K000000Pääste-ja kriisivalmiduse asekantsler&amp;RLisa 9
</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
  <sheetViews>
    <sheetView view="pageLayout" zoomScaleNormal="100" workbookViewId="0">
      <selection activeCell="G4" sqref="G4"/>
    </sheetView>
  </sheetViews>
  <sheetFormatPr defaultColWidth="9.08984375" defaultRowHeight="13"/>
  <cols>
    <col min="1" max="1" width="18.6328125" style="3" customWidth="1"/>
    <col min="2" max="2" width="6.6328125" style="3" customWidth="1"/>
    <col min="3" max="3" width="7.54296875" style="3" customWidth="1"/>
    <col min="4" max="4" width="16.36328125" style="3" customWidth="1"/>
    <col min="5" max="5" width="9.453125" style="3" customWidth="1"/>
    <col min="6" max="6" width="10.6328125" style="3" customWidth="1"/>
    <col min="7" max="7" width="9.08984375" style="113"/>
    <col min="8" max="8" width="50.90625" style="3" customWidth="1"/>
    <col min="9" max="16384" width="9.08984375" style="3"/>
  </cols>
  <sheetData>
    <row r="1" spans="1:8" ht="39">
      <c r="A1" s="35" t="s">
        <v>0</v>
      </c>
      <c r="B1" s="35" t="s">
        <v>108</v>
      </c>
      <c r="C1" s="35" t="s">
        <v>107</v>
      </c>
      <c r="D1" s="35" t="s">
        <v>10</v>
      </c>
      <c r="E1" s="35" t="s">
        <v>89</v>
      </c>
      <c r="F1" s="35" t="s">
        <v>44</v>
      </c>
      <c r="G1" s="125" t="s">
        <v>186</v>
      </c>
      <c r="H1" s="35" t="s">
        <v>16</v>
      </c>
    </row>
    <row r="2" spans="1:8">
      <c r="A2" s="14" t="s">
        <v>4</v>
      </c>
      <c r="B2" s="15">
        <v>505</v>
      </c>
      <c r="C2" s="36">
        <v>20</v>
      </c>
      <c r="D2" s="27"/>
      <c r="E2" s="71" t="s">
        <v>96</v>
      </c>
      <c r="F2" s="14" t="s">
        <v>118</v>
      </c>
      <c r="G2" s="83">
        <v>634</v>
      </c>
      <c r="H2" s="153" t="s">
        <v>195</v>
      </c>
    </row>
    <row r="3" spans="1:8">
      <c r="A3" s="14" t="s">
        <v>1</v>
      </c>
      <c r="B3" s="15">
        <v>55</v>
      </c>
      <c r="C3" s="36">
        <v>20</v>
      </c>
      <c r="D3" s="27"/>
      <c r="E3" s="71" t="s">
        <v>96</v>
      </c>
      <c r="F3" s="14" t="s">
        <v>118</v>
      </c>
      <c r="G3" s="83">
        <v>881</v>
      </c>
      <c r="H3" s="204" t="s">
        <v>156</v>
      </c>
    </row>
    <row r="4" spans="1:8">
      <c r="E4" s="19"/>
      <c r="F4" s="18" t="s">
        <v>3</v>
      </c>
      <c r="G4" s="86">
        <f t="shared" ref="G4" si="0">SUM(G2:G3)</f>
        <v>1515</v>
      </c>
    </row>
  </sheetData>
  <pageMargins left="0.7" right="0.7" top="0.75" bottom="0.75" header="0.3" footer="0.3"/>
  <pageSetup paperSize="8" orientation="landscape" r:id="rId1"/>
  <headerFooter>
    <oddHeader>&amp;L&amp;K000000 Rahvastiku ja kodanikuühiskonna asekantsler &amp;RLisa 12</oddHead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3"/>
  <sheetViews>
    <sheetView view="pageLayout" zoomScaleNormal="100" workbookViewId="0">
      <selection activeCell="J5" sqref="J5"/>
    </sheetView>
  </sheetViews>
  <sheetFormatPr defaultColWidth="9.08984375" defaultRowHeight="13"/>
  <cols>
    <col min="1" max="1" width="15.453125" style="3" customWidth="1"/>
    <col min="2" max="2" width="7.36328125" style="3" customWidth="1"/>
    <col min="3" max="3" width="10.54296875" style="3" customWidth="1"/>
    <col min="4" max="4" width="23.90625" style="3" customWidth="1"/>
    <col min="5" max="5" width="6.90625" style="3" customWidth="1"/>
    <col min="6" max="6" width="12" style="3" customWidth="1"/>
    <col min="7" max="9" width="9.08984375" style="131"/>
    <col min="10" max="10" width="66.90625" style="3" customWidth="1"/>
    <col min="11" max="16384" width="9.08984375" style="3"/>
  </cols>
  <sheetData>
    <row r="1" spans="1:10" ht="26.5" thickBot="1">
      <c r="A1" s="2" t="s">
        <v>0</v>
      </c>
      <c r="B1" s="2" t="s">
        <v>108</v>
      </c>
      <c r="C1" s="2" t="s">
        <v>107</v>
      </c>
      <c r="D1" s="2" t="s">
        <v>200</v>
      </c>
      <c r="E1" s="2" t="s">
        <v>106</v>
      </c>
      <c r="F1" s="2" t="s">
        <v>44</v>
      </c>
      <c r="G1" s="125" t="s">
        <v>186</v>
      </c>
      <c r="H1" s="290" t="s">
        <v>221</v>
      </c>
      <c r="I1" s="290" t="s">
        <v>186</v>
      </c>
      <c r="J1" s="2" t="s">
        <v>16</v>
      </c>
    </row>
    <row r="2" spans="1:10">
      <c r="A2" s="60" t="s">
        <v>4</v>
      </c>
      <c r="B2" s="6">
        <v>505</v>
      </c>
      <c r="C2" s="52">
        <v>20</v>
      </c>
      <c r="D2" s="6"/>
      <c r="E2" s="79" t="s">
        <v>96</v>
      </c>
      <c r="F2" s="5" t="s">
        <v>32</v>
      </c>
      <c r="G2" s="166">
        <v>942</v>
      </c>
      <c r="H2" s="291"/>
      <c r="I2" s="291">
        <f>G2+H2</f>
        <v>942</v>
      </c>
      <c r="J2" s="211" t="s">
        <v>54</v>
      </c>
    </row>
    <row r="3" spans="1:10">
      <c r="A3" s="174" t="s">
        <v>1</v>
      </c>
      <c r="B3" s="15">
        <v>55</v>
      </c>
      <c r="C3" s="196">
        <v>20</v>
      </c>
      <c r="D3" s="15"/>
      <c r="E3" s="27" t="s">
        <v>96</v>
      </c>
      <c r="F3" s="14" t="s">
        <v>32</v>
      </c>
      <c r="G3" s="197">
        <v>7857</v>
      </c>
      <c r="H3" s="341"/>
      <c r="I3" s="341">
        <f t="shared" ref="I3:I12" si="0">G3+H3</f>
        <v>7857</v>
      </c>
      <c r="J3" s="244" t="s">
        <v>54</v>
      </c>
    </row>
    <row r="4" spans="1:10">
      <c r="A4" s="205" t="s">
        <v>5</v>
      </c>
      <c r="B4" s="195">
        <v>55</v>
      </c>
      <c r="C4" s="194">
        <v>20</v>
      </c>
      <c r="D4" s="195" t="s">
        <v>166</v>
      </c>
      <c r="E4" s="37" t="s">
        <v>96</v>
      </c>
      <c r="F4" s="153" t="s">
        <v>32</v>
      </c>
      <c r="G4" s="197">
        <v>204412</v>
      </c>
      <c r="H4" s="341"/>
      <c r="I4" s="341">
        <f t="shared" si="0"/>
        <v>204412</v>
      </c>
      <c r="J4" s="244"/>
    </row>
    <row r="5" spans="1:10" ht="26">
      <c r="A5" s="345" t="s">
        <v>5</v>
      </c>
      <c r="B5" s="346">
        <v>55</v>
      </c>
      <c r="C5" s="347">
        <v>20</v>
      </c>
      <c r="D5" s="346" t="s">
        <v>277</v>
      </c>
      <c r="E5" s="180" t="s">
        <v>96</v>
      </c>
      <c r="F5" s="348" t="s">
        <v>32</v>
      </c>
      <c r="G5" s="171"/>
      <c r="H5" s="341">
        <v>121782</v>
      </c>
      <c r="I5" s="341">
        <f t="shared" si="0"/>
        <v>121782</v>
      </c>
      <c r="J5" s="357" t="s">
        <v>281</v>
      </c>
    </row>
    <row r="6" spans="1:10" ht="26">
      <c r="A6" s="345" t="s">
        <v>17</v>
      </c>
      <c r="B6" s="346">
        <v>15</v>
      </c>
      <c r="C6" s="347" t="s">
        <v>138</v>
      </c>
      <c r="D6" s="346" t="s">
        <v>279</v>
      </c>
      <c r="E6" s="180" t="s">
        <v>96</v>
      </c>
      <c r="F6" s="348" t="s">
        <v>32</v>
      </c>
      <c r="G6" s="171"/>
      <c r="H6" s="341">
        <v>33160</v>
      </c>
      <c r="I6" s="341">
        <f t="shared" ref="I6" si="1">G6+H6</f>
        <v>33160</v>
      </c>
      <c r="J6" s="106" t="s">
        <v>280</v>
      </c>
    </row>
    <row r="7" spans="1:10" ht="14.5" customHeight="1">
      <c r="A7" s="153" t="s">
        <v>5</v>
      </c>
      <c r="B7" s="195">
        <v>55</v>
      </c>
      <c r="C7" s="194">
        <v>20</v>
      </c>
      <c r="D7" s="195" t="s">
        <v>33</v>
      </c>
      <c r="E7" s="37" t="s">
        <v>96</v>
      </c>
      <c r="F7" s="153" t="s">
        <v>32</v>
      </c>
      <c r="G7" s="197">
        <v>10000</v>
      </c>
      <c r="H7" s="197"/>
      <c r="I7" s="197">
        <v>10000</v>
      </c>
      <c r="J7" s="355" t="s">
        <v>282</v>
      </c>
    </row>
    <row r="8" spans="1:10" ht="13.5" thickBot="1">
      <c r="A8" s="349" t="s">
        <v>5</v>
      </c>
      <c r="B8" s="350">
        <v>55</v>
      </c>
      <c r="C8" s="351" t="s">
        <v>278</v>
      </c>
      <c r="D8" s="352" t="s">
        <v>33</v>
      </c>
      <c r="E8" s="353" t="s">
        <v>96</v>
      </c>
      <c r="F8" s="352" t="s">
        <v>32</v>
      </c>
      <c r="G8" s="354"/>
      <c r="H8" s="342">
        <v>150000</v>
      </c>
      <c r="I8" s="342">
        <f t="shared" si="0"/>
        <v>150000</v>
      </c>
      <c r="J8" s="356"/>
    </row>
    <row r="9" spans="1:10">
      <c r="A9" s="4" t="s">
        <v>102</v>
      </c>
      <c r="B9" s="63">
        <v>5</v>
      </c>
      <c r="C9" s="22">
        <v>40</v>
      </c>
      <c r="D9" s="45" t="s">
        <v>201</v>
      </c>
      <c r="E9" s="241" t="s">
        <v>96</v>
      </c>
      <c r="F9" s="45" t="s">
        <v>32</v>
      </c>
      <c r="G9" s="242">
        <v>85000</v>
      </c>
      <c r="H9" s="343"/>
      <c r="I9" s="343">
        <f t="shared" si="0"/>
        <v>85000</v>
      </c>
      <c r="J9" s="243" t="s">
        <v>202</v>
      </c>
    </row>
    <row r="10" spans="1:10">
      <c r="A10" s="205" t="s">
        <v>102</v>
      </c>
      <c r="B10" s="195">
        <v>5</v>
      </c>
      <c r="C10" s="194">
        <v>40</v>
      </c>
      <c r="D10" s="195" t="s">
        <v>158</v>
      </c>
      <c r="E10" s="37" t="s">
        <v>96</v>
      </c>
      <c r="F10" s="153" t="s">
        <v>32</v>
      </c>
      <c r="G10" s="197">
        <v>1061156</v>
      </c>
      <c r="H10" s="341"/>
      <c r="I10" s="341">
        <f t="shared" si="0"/>
        <v>1061156</v>
      </c>
      <c r="J10" s="237" t="s">
        <v>224</v>
      </c>
    </row>
    <row r="11" spans="1:10">
      <c r="A11" s="205" t="s">
        <v>17</v>
      </c>
      <c r="B11" s="195">
        <v>15</v>
      </c>
      <c r="C11" s="194" t="s">
        <v>177</v>
      </c>
      <c r="D11" s="195" t="s">
        <v>174</v>
      </c>
      <c r="E11" s="37" t="s">
        <v>96</v>
      </c>
      <c r="F11" s="153" t="s">
        <v>32</v>
      </c>
      <c r="G11" s="197">
        <v>223481</v>
      </c>
      <c r="H11" s="341"/>
      <c r="I11" s="341">
        <f t="shared" si="0"/>
        <v>223481</v>
      </c>
      <c r="J11" s="237" t="s">
        <v>203</v>
      </c>
    </row>
    <row r="12" spans="1:10" ht="13.5" thickBot="1">
      <c r="A12" s="206" t="s">
        <v>5</v>
      </c>
      <c r="B12" s="207">
        <v>55</v>
      </c>
      <c r="C12" s="208">
        <v>40</v>
      </c>
      <c r="D12" s="207" t="s">
        <v>178</v>
      </c>
      <c r="E12" s="138" t="s">
        <v>96</v>
      </c>
      <c r="F12" s="209" t="s">
        <v>32</v>
      </c>
      <c r="G12" s="210">
        <v>233280</v>
      </c>
      <c r="H12" s="344"/>
      <c r="I12" s="344">
        <f t="shared" si="0"/>
        <v>233280</v>
      </c>
      <c r="J12" s="202" t="s">
        <v>179</v>
      </c>
    </row>
    <row r="13" spans="1:10">
      <c r="B13" s="78"/>
      <c r="C13" s="78"/>
      <c r="E13" s="19"/>
      <c r="F13" s="18" t="s">
        <v>3</v>
      </c>
      <c r="G13" s="76">
        <f>SUM(G2:G12)</f>
        <v>1826128</v>
      </c>
      <c r="H13" s="76">
        <f>SUM(H2:H12)</f>
        <v>304942</v>
      </c>
      <c r="I13" s="76">
        <f>SUM(I2:I12)</f>
        <v>2131070</v>
      </c>
    </row>
  </sheetData>
  <mergeCells count="1">
    <mergeCell ref="J7:J8"/>
  </mergeCells>
  <pageMargins left="0.7" right="0.7" top="0.75" bottom="0.75" header="0.3" footer="0.3"/>
  <pageSetup paperSize="8" orientation="landscape" r:id="rId1"/>
  <headerFooter>
    <oddHeader xml:space="preserve">&amp;LRahvastiku toimingute osakond&amp;RLisa 13
</oddHead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
  <sheetViews>
    <sheetView view="pageLayout" zoomScaleNormal="100" workbookViewId="0"/>
  </sheetViews>
  <sheetFormatPr defaultColWidth="9.08984375" defaultRowHeight="13"/>
  <cols>
    <col min="1" max="1" width="16.54296875" style="3" customWidth="1"/>
    <col min="2" max="2" width="6.90625" style="3" customWidth="1"/>
    <col min="3" max="3" width="10.54296875" style="3" customWidth="1"/>
    <col min="4" max="4" width="16.36328125" style="3" customWidth="1"/>
    <col min="5" max="5" width="9.54296875" style="3" customWidth="1"/>
    <col min="6" max="6" width="11.453125" style="3" customWidth="1"/>
    <col min="7" max="7" width="9.08984375" style="113"/>
    <col min="8" max="8" width="48.6328125" style="3" customWidth="1"/>
    <col min="9" max="16384" width="9.08984375" style="3"/>
  </cols>
  <sheetData>
    <row r="1" spans="1:8" ht="26">
      <c r="A1" s="35" t="s">
        <v>0</v>
      </c>
      <c r="B1" s="35" t="s">
        <v>108</v>
      </c>
      <c r="C1" s="35" t="s">
        <v>107</v>
      </c>
      <c r="D1" s="35" t="s">
        <v>10</v>
      </c>
      <c r="E1" s="35" t="s">
        <v>89</v>
      </c>
      <c r="F1" s="35" t="s">
        <v>44</v>
      </c>
      <c r="G1" s="125" t="s">
        <v>186</v>
      </c>
      <c r="H1" s="35" t="s">
        <v>16</v>
      </c>
    </row>
    <row r="2" spans="1:8">
      <c r="A2" s="14" t="s">
        <v>2</v>
      </c>
      <c r="B2" s="15">
        <v>505</v>
      </c>
      <c r="C2" s="27">
        <v>20</v>
      </c>
      <c r="D2" s="27"/>
      <c r="E2" s="57" t="s">
        <v>94</v>
      </c>
      <c r="F2" s="14" t="s">
        <v>34</v>
      </c>
      <c r="G2" s="57">
        <v>749</v>
      </c>
      <c r="H2" s="154" t="s">
        <v>54</v>
      </c>
    </row>
    <row r="3" spans="1:8">
      <c r="A3" s="14" t="s">
        <v>1</v>
      </c>
      <c r="B3" s="15">
        <v>55</v>
      </c>
      <c r="C3" s="27">
        <v>20</v>
      </c>
      <c r="D3" s="27"/>
      <c r="E3" s="57" t="s">
        <v>94</v>
      </c>
      <c r="F3" s="14" t="s">
        <v>34</v>
      </c>
      <c r="G3" s="57">
        <v>2550</v>
      </c>
      <c r="H3" s="154" t="s">
        <v>132</v>
      </c>
    </row>
    <row r="4" spans="1:8">
      <c r="E4" s="19"/>
      <c r="F4" s="18" t="s">
        <v>3</v>
      </c>
      <c r="G4" s="76">
        <f t="shared" ref="G4" si="0">SUBTOTAL(9,G2:G3)</f>
        <v>3299</v>
      </c>
    </row>
  </sheetData>
  <pageMargins left="0.7" right="0.7" top="0.75" bottom="0.75" header="0.3" footer="0.3"/>
  <pageSetup paperSize="8" orientation="landscape" r:id="rId1"/>
  <headerFooter>
    <oddHeader xml:space="preserve">&amp;LSiseauditi osakond&amp;RLisa 14
</oddHeader>
  </headerFooter>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
  <sheetViews>
    <sheetView view="pageLayout" zoomScaleNormal="100" workbookViewId="0">
      <selection activeCell="F3" sqref="F3"/>
    </sheetView>
  </sheetViews>
  <sheetFormatPr defaultColWidth="9.08984375" defaultRowHeight="13"/>
  <cols>
    <col min="1" max="1" width="18.453125" style="3" customWidth="1"/>
    <col min="2" max="2" width="7.54296875" style="3" customWidth="1"/>
    <col min="3" max="3" width="6.6328125" style="3" customWidth="1"/>
    <col min="4" max="4" width="17.54296875" style="3" customWidth="1"/>
    <col min="5" max="5" width="12.36328125" style="3" customWidth="1"/>
    <col min="6" max="6" width="11.453125" style="3" customWidth="1"/>
    <col min="7" max="7" width="9.08984375" style="113"/>
    <col min="8" max="8" width="49.6328125" style="3" customWidth="1"/>
    <col min="9" max="16384" width="9.08984375" style="3"/>
  </cols>
  <sheetData>
    <row r="1" spans="1:9" s="1" customFormat="1" ht="45" customHeight="1">
      <c r="A1" s="35" t="s">
        <v>0</v>
      </c>
      <c r="B1" s="35" t="s">
        <v>108</v>
      </c>
      <c r="C1" s="35" t="s">
        <v>107</v>
      </c>
      <c r="D1" s="35" t="s">
        <v>10</v>
      </c>
      <c r="E1" s="35" t="s">
        <v>89</v>
      </c>
      <c r="F1" s="35" t="s">
        <v>44</v>
      </c>
      <c r="G1" s="125" t="s">
        <v>186</v>
      </c>
      <c r="H1" s="35" t="s">
        <v>16</v>
      </c>
    </row>
    <row r="2" spans="1:9">
      <c r="A2" s="14" t="s">
        <v>4</v>
      </c>
      <c r="B2" s="15">
        <v>505</v>
      </c>
      <c r="C2" s="27">
        <v>20</v>
      </c>
      <c r="D2" s="27"/>
      <c r="E2" s="31" t="s">
        <v>94</v>
      </c>
      <c r="F2" s="14" t="s">
        <v>20</v>
      </c>
      <c r="G2" s="165">
        <v>283</v>
      </c>
      <c r="H2" s="154" t="s">
        <v>54</v>
      </c>
    </row>
    <row r="3" spans="1:9" ht="39">
      <c r="A3" s="14" t="s">
        <v>102</v>
      </c>
      <c r="B3" s="15">
        <v>5</v>
      </c>
      <c r="C3" s="27">
        <v>20</v>
      </c>
      <c r="D3" s="27" t="s">
        <v>205</v>
      </c>
      <c r="E3" s="31" t="s">
        <v>94</v>
      </c>
      <c r="F3" s="14" t="s">
        <v>20</v>
      </c>
      <c r="G3" s="165">
        <v>6600</v>
      </c>
      <c r="H3" s="154" t="s">
        <v>204</v>
      </c>
    </row>
    <row r="4" spans="1:9">
      <c r="A4" s="14" t="s">
        <v>5</v>
      </c>
      <c r="B4" s="15">
        <v>55</v>
      </c>
      <c r="C4" s="27">
        <v>20</v>
      </c>
      <c r="D4" s="27"/>
      <c r="E4" s="31" t="s">
        <v>94</v>
      </c>
      <c r="F4" s="14" t="s">
        <v>20</v>
      </c>
      <c r="G4" s="165">
        <v>95</v>
      </c>
      <c r="H4" s="154" t="s">
        <v>132</v>
      </c>
      <c r="I4" s="113"/>
    </row>
    <row r="5" spans="1:9">
      <c r="E5" s="19"/>
      <c r="F5" s="18" t="s">
        <v>3</v>
      </c>
      <c r="G5" s="76">
        <f t="shared" ref="G5" si="0">SUM(G2:G4)</f>
        <v>6978</v>
      </c>
    </row>
  </sheetData>
  <pageMargins left="0.7" right="0.7" top="0.75" bottom="0.75" header="0.3" footer="0.3"/>
  <pageSetup paperSize="8" orientation="landscape" r:id="rId1"/>
  <headerFooter>
    <oddHeader xml:space="preserve">&amp;LSisejulgeolekupoliitika osakond
&amp;RLisa 15
</oddHead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
  <sheetViews>
    <sheetView view="pageLayout" zoomScaleNormal="100" workbookViewId="0"/>
  </sheetViews>
  <sheetFormatPr defaultColWidth="9.08984375" defaultRowHeight="13"/>
  <cols>
    <col min="1" max="1" width="17.90625" style="3" customWidth="1"/>
    <col min="2" max="2" width="7" style="3" customWidth="1"/>
    <col min="3" max="3" width="8.90625" style="3" customWidth="1"/>
    <col min="4" max="4" width="13" style="3" customWidth="1"/>
    <col min="5" max="5" width="11.08984375" style="3" customWidth="1"/>
    <col min="6" max="6" width="12.90625" style="3" customWidth="1"/>
    <col min="7" max="9" width="9.08984375" style="113"/>
    <col min="10" max="10" width="55.54296875" style="3" customWidth="1"/>
    <col min="11" max="16384" width="9.08984375" style="3"/>
  </cols>
  <sheetData>
    <row r="1" spans="1:10" ht="39">
      <c r="A1" s="35" t="s">
        <v>0</v>
      </c>
      <c r="B1" s="35" t="s">
        <v>108</v>
      </c>
      <c r="C1" s="35" t="s">
        <v>107</v>
      </c>
      <c r="D1" s="35" t="s">
        <v>10</v>
      </c>
      <c r="E1" s="35" t="s">
        <v>89</v>
      </c>
      <c r="F1" s="35" t="s">
        <v>44</v>
      </c>
      <c r="G1" s="130" t="s">
        <v>186</v>
      </c>
      <c r="H1" s="130" t="s">
        <v>221</v>
      </c>
      <c r="I1" s="130" t="s">
        <v>186</v>
      </c>
      <c r="J1" s="35" t="s">
        <v>16</v>
      </c>
    </row>
    <row r="2" spans="1:10">
      <c r="A2" s="30" t="s">
        <v>2</v>
      </c>
      <c r="B2" s="64">
        <v>505</v>
      </c>
      <c r="C2" s="64">
        <v>20</v>
      </c>
      <c r="D2" s="64"/>
      <c r="E2" s="82" t="s">
        <v>94</v>
      </c>
      <c r="F2" s="30" t="s">
        <v>131</v>
      </c>
      <c r="G2" s="16">
        <v>566</v>
      </c>
      <c r="H2" s="16"/>
      <c r="I2" s="16">
        <f>G2+H2</f>
        <v>566</v>
      </c>
      <c r="J2" s="106" t="s">
        <v>54</v>
      </c>
    </row>
    <row r="3" spans="1:10">
      <c r="A3" s="30" t="s">
        <v>5</v>
      </c>
      <c r="B3" s="64">
        <v>55</v>
      </c>
      <c r="C3" s="64">
        <v>20</v>
      </c>
      <c r="D3" s="64"/>
      <c r="E3" s="82" t="s">
        <v>94</v>
      </c>
      <c r="F3" s="30" t="s">
        <v>131</v>
      </c>
      <c r="G3" s="16">
        <v>95</v>
      </c>
      <c r="H3" s="16"/>
      <c r="I3" s="16">
        <f t="shared" ref="I3:I4" si="0">G3+H3</f>
        <v>95</v>
      </c>
      <c r="J3" s="106" t="s">
        <v>132</v>
      </c>
    </row>
    <row r="4" spans="1:10" ht="52">
      <c r="A4" s="30" t="s">
        <v>5</v>
      </c>
      <c r="B4" s="64">
        <v>55</v>
      </c>
      <c r="C4" s="94">
        <v>20</v>
      </c>
      <c r="D4" s="64" t="s">
        <v>237</v>
      </c>
      <c r="E4" s="95" t="s">
        <v>94</v>
      </c>
      <c r="F4" s="30" t="s">
        <v>131</v>
      </c>
      <c r="G4" s="17"/>
      <c r="H4" s="17">
        <v>45000</v>
      </c>
      <c r="I4" s="17">
        <f t="shared" si="0"/>
        <v>45000</v>
      </c>
      <c r="J4" s="106" t="s">
        <v>238</v>
      </c>
    </row>
    <row r="5" spans="1:10">
      <c r="E5" s="19"/>
      <c r="F5" s="18" t="s">
        <v>3</v>
      </c>
      <c r="G5" s="76">
        <f>SUM(G2:G4)</f>
        <v>661</v>
      </c>
      <c r="H5" s="76">
        <f t="shared" ref="H5:I5" si="1">SUM(H2:H4)</f>
        <v>45000</v>
      </c>
      <c r="I5" s="76">
        <f t="shared" si="1"/>
        <v>45661</v>
      </c>
    </row>
    <row r="6" spans="1:10">
      <c r="G6" s="131"/>
      <c r="H6" s="131"/>
      <c r="I6" s="131"/>
    </row>
  </sheetData>
  <pageMargins left="0.7" right="0.7" top="0.75" bottom="0.75" header="0.3" footer="0.3"/>
  <pageSetup paperSize="8" orientation="landscape" r:id="rId1"/>
  <headerFooter>
    <oddHeader>&amp;LSisekaitse ja kriisivalmiduse osakond&amp;RLisa 16</oddHeader>
  </headerFooter>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1"/>
  <sheetViews>
    <sheetView view="pageLayout" zoomScaleNormal="100" workbookViewId="0"/>
  </sheetViews>
  <sheetFormatPr defaultColWidth="9.08984375" defaultRowHeight="13"/>
  <cols>
    <col min="1" max="1" width="13.90625" style="3" customWidth="1"/>
    <col min="2" max="2" width="9.54296875" style="3" customWidth="1"/>
    <col min="3" max="3" width="11.36328125" style="3" customWidth="1"/>
    <col min="4" max="4" width="18.90625" style="3" customWidth="1"/>
    <col min="5" max="6" width="10.6328125" style="3" customWidth="1"/>
    <col min="7" max="9" width="12.54296875" style="113" customWidth="1"/>
    <col min="10" max="10" width="78.6328125" style="3" customWidth="1"/>
    <col min="11" max="16384" width="9.08984375" style="3"/>
  </cols>
  <sheetData>
    <row r="1" spans="1:10" ht="26">
      <c r="A1" s="46" t="s">
        <v>0</v>
      </c>
      <c r="B1" s="47" t="s">
        <v>108</v>
      </c>
      <c r="C1" s="47" t="s">
        <v>107</v>
      </c>
      <c r="D1" s="47" t="s">
        <v>10</v>
      </c>
      <c r="E1" s="47" t="s">
        <v>89</v>
      </c>
      <c r="F1" s="47" t="s">
        <v>44</v>
      </c>
      <c r="G1" s="125" t="s">
        <v>186</v>
      </c>
      <c r="H1" s="125" t="s">
        <v>221</v>
      </c>
      <c r="I1" s="125" t="s">
        <v>186</v>
      </c>
      <c r="J1" s="285" t="s">
        <v>16</v>
      </c>
    </row>
    <row r="2" spans="1:10">
      <c r="A2" s="30" t="s">
        <v>4</v>
      </c>
      <c r="B2" s="27">
        <v>505</v>
      </c>
      <c r="C2" s="27">
        <v>20</v>
      </c>
      <c r="D2" s="27"/>
      <c r="E2" s="116" t="s">
        <v>94</v>
      </c>
      <c r="F2" s="14" t="s">
        <v>18</v>
      </c>
      <c r="G2" s="57">
        <v>2826</v>
      </c>
      <c r="H2" s="57"/>
      <c r="I2" s="57">
        <f>G2+H2</f>
        <v>2826</v>
      </c>
      <c r="J2" s="286" t="s">
        <v>124</v>
      </c>
    </row>
    <row r="3" spans="1:10">
      <c r="A3" s="30" t="s">
        <v>1</v>
      </c>
      <c r="B3" s="28">
        <v>55</v>
      </c>
      <c r="C3" s="28">
        <v>20</v>
      </c>
      <c r="D3" s="28"/>
      <c r="E3" s="117" t="s">
        <v>94</v>
      </c>
      <c r="F3" s="30" t="s">
        <v>18</v>
      </c>
      <c r="G3" s="17">
        <v>16560</v>
      </c>
      <c r="H3" s="17"/>
      <c r="I3" s="57">
        <f t="shared" ref="I3:I10" si="0">G3+H3</f>
        <v>16560</v>
      </c>
      <c r="J3" s="286" t="s">
        <v>124</v>
      </c>
    </row>
    <row r="4" spans="1:10" ht="39">
      <c r="A4" s="14" t="s">
        <v>1</v>
      </c>
      <c r="B4" s="27">
        <v>55</v>
      </c>
      <c r="C4" s="27">
        <v>20</v>
      </c>
      <c r="D4" s="27" t="s">
        <v>136</v>
      </c>
      <c r="E4" s="112" t="s">
        <v>94</v>
      </c>
      <c r="F4" s="14" t="s">
        <v>18</v>
      </c>
      <c r="G4" s="57">
        <v>400000</v>
      </c>
      <c r="H4" s="57">
        <f>-355488-44512</f>
        <v>-400000</v>
      </c>
      <c r="I4" s="17">
        <f t="shared" si="0"/>
        <v>0</v>
      </c>
      <c r="J4" s="334" t="s">
        <v>266</v>
      </c>
    </row>
    <row r="5" spans="1:10" ht="26">
      <c r="A5" s="14" t="s">
        <v>9</v>
      </c>
      <c r="B5" s="27">
        <v>50</v>
      </c>
      <c r="C5" s="27">
        <v>20</v>
      </c>
      <c r="D5" s="27" t="s">
        <v>136</v>
      </c>
      <c r="E5" s="112" t="s">
        <v>94</v>
      </c>
      <c r="F5" s="14" t="s">
        <v>18</v>
      </c>
      <c r="G5" s="57">
        <v>6476392</v>
      </c>
      <c r="H5" s="57">
        <f>-2000000-450000-4026392</f>
        <v>-6476392</v>
      </c>
      <c r="I5" s="17">
        <f t="shared" si="0"/>
        <v>0</v>
      </c>
      <c r="J5" s="335" t="s">
        <v>272</v>
      </c>
    </row>
    <row r="6" spans="1:10" ht="39">
      <c r="A6" s="153" t="s">
        <v>6</v>
      </c>
      <c r="B6" s="37">
        <v>45</v>
      </c>
      <c r="C6" s="37">
        <v>20</v>
      </c>
      <c r="D6" s="37" t="s">
        <v>136</v>
      </c>
      <c r="E6" s="112" t="s">
        <v>94</v>
      </c>
      <c r="F6" s="14" t="s">
        <v>18</v>
      </c>
      <c r="G6" s="57">
        <v>2000000</v>
      </c>
      <c r="H6" s="57">
        <f>-500000-1500000</f>
        <v>-2000000</v>
      </c>
      <c r="I6" s="17">
        <f t="shared" si="0"/>
        <v>0</v>
      </c>
      <c r="J6" s="336" t="s">
        <v>273</v>
      </c>
    </row>
    <row r="7" spans="1:10">
      <c r="A7" s="14" t="s">
        <v>1</v>
      </c>
      <c r="B7" s="27">
        <v>55</v>
      </c>
      <c r="C7" s="27">
        <v>20</v>
      </c>
      <c r="D7" s="27" t="s">
        <v>136</v>
      </c>
      <c r="E7" s="112" t="s">
        <v>94</v>
      </c>
      <c r="F7" s="14" t="s">
        <v>18</v>
      </c>
      <c r="G7" s="57">
        <v>1200000</v>
      </c>
      <c r="H7" s="57">
        <v>-1200000</v>
      </c>
      <c r="I7" s="17">
        <f t="shared" si="0"/>
        <v>0</v>
      </c>
      <c r="J7" s="319" t="s">
        <v>228</v>
      </c>
    </row>
    <row r="8" spans="1:10">
      <c r="A8" s="14" t="s">
        <v>17</v>
      </c>
      <c r="B8" s="27">
        <v>15</v>
      </c>
      <c r="C8" s="27" t="s">
        <v>138</v>
      </c>
      <c r="D8" s="27" t="s">
        <v>136</v>
      </c>
      <c r="E8" s="112" t="s">
        <v>94</v>
      </c>
      <c r="F8" s="14" t="s">
        <v>18</v>
      </c>
      <c r="G8" s="57">
        <v>808198</v>
      </c>
      <c r="H8" s="57">
        <v>-808198</v>
      </c>
      <c r="I8" s="17">
        <f t="shared" si="0"/>
        <v>0</v>
      </c>
      <c r="J8" s="320"/>
    </row>
    <row r="9" spans="1:10">
      <c r="A9" s="14" t="s">
        <v>1</v>
      </c>
      <c r="B9" s="27">
        <v>55</v>
      </c>
      <c r="C9" s="27">
        <v>20</v>
      </c>
      <c r="D9" s="27" t="s">
        <v>207</v>
      </c>
      <c r="E9" s="112" t="s">
        <v>94</v>
      </c>
      <c r="F9" s="14" t="s">
        <v>19</v>
      </c>
      <c r="G9" s="57">
        <v>180072</v>
      </c>
      <c r="H9" s="57">
        <v>-180072</v>
      </c>
      <c r="I9" s="17">
        <f t="shared" si="0"/>
        <v>0</v>
      </c>
      <c r="J9" s="307" t="s">
        <v>229</v>
      </c>
    </row>
    <row r="10" spans="1:10">
      <c r="A10" s="30" t="s">
        <v>1</v>
      </c>
      <c r="B10" s="28">
        <v>55</v>
      </c>
      <c r="C10" s="28">
        <v>20</v>
      </c>
      <c r="D10" s="28" t="s">
        <v>123</v>
      </c>
      <c r="E10" s="118" t="s">
        <v>94</v>
      </c>
      <c r="F10" s="30" t="s">
        <v>18</v>
      </c>
      <c r="G10" s="17">
        <v>18840</v>
      </c>
      <c r="H10" s="17"/>
      <c r="I10" s="57">
        <f t="shared" si="0"/>
        <v>18840</v>
      </c>
      <c r="J10" s="287" t="s">
        <v>208</v>
      </c>
    </row>
    <row r="11" spans="1:10">
      <c r="E11" s="19"/>
      <c r="F11" s="18" t="s">
        <v>3</v>
      </c>
      <c r="G11" s="76">
        <f t="shared" ref="G11:I11" si="1">SUM(G2:G10)</f>
        <v>11102888</v>
      </c>
      <c r="H11" s="76">
        <f t="shared" si="1"/>
        <v>-11064662</v>
      </c>
      <c r="I11" s="76">
        <f t="shared" si="1"/>
        <v>38226</v>
      </c>
    </row>
  </sheetData>
  <mergeCells count="1">
    <mergeCell ref="J7:J8"/>
  </mergeCells>
  <pageMargins left="0.7" right="0.19791666666666666" top="0.75" bottom="0.75" header="0.3" footer="0.3"/>
  <pageSetup paperSize="8" orientation="landscape" r:id="rId1"/>
  <headerFooter>
    <oddHeader>&amp;LSiseminister&amp;RLisa 17</oddHeader>
  </headerFooter>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0"/>
  <sheetViews>
    <sheetView view="pageLayout" zoomScaleNormal="100" workbookViewId="0"/>
  </sheetViews>
  <sheetFormatPr defaultColWidth="9.08984375" defaultRowHeight="13"/>
  <cols>
    <col min="1" max="1" width="20.54296875" style="3" customWidth="1"/>
    <col min="2" max="2" width="6.453125" style="3" customWidth="1"/>
    <col min="3" max="3" width="11.6328125" style="3" customWidth="1"/>
    <col min="4" max="4" width="18.453125" style="3" customWidth="1"/>
    <col min="5" max="5" width="16.6328125" style="3" hidden="1" customWidth="1"/>
    <col min="6" max="6" width="11.6328125" style="3" customWidth="1"/>
    <col min="7" max="7" width="12.08984375" style="3" customWidth="1"/>
    <col min="8" max="10" width="9.08984375" style="113"/>
    <col min="11" max="11" width="74.90625" style="3" customWidth="1"/>
    <col min="12" max="16384" width="9.08984375" style="3"/>
  </cols>
  <sheetData>
    <row r="1" spans="1:11" ht="26.5" thickBot="1">
      <c r="A1" s="299" t="s">
        <v>0</v>
      </c>
      <c r="B1" s="91" t="s">
        <v>108</v>
      </c>
      <c r="C1" s="91" t="s">
        <v>107</v>
      </c>
      <c r="D1" s="91" t="s">
        <v>10</v>
      </c>
      <c r="E1" s="91" t="s">
        <v>13</v>
      </c>
      <c r="F1" s="91" t="s">
        <v>89</v>
      </c>
      <c r="G1" s="91" t="s">
        <v>44</v>
      </c>
      <c r="H1" s="300" t="s">
        <v>186</v>
      </c>
      <c r="I1" s="300" t="s">
        <v>221</v>
      </c>
      <c r="J1" s="300" t="s">
        <v>186</v>
      </c>
      <c r="K1" s="301" t="s">
        <v>16</v>
      </c>
    </row>
    <row r="2" spans="1:11">
      <c r="A2" s="60" t="s">
        <v>4</v>
      </c>
      <c r="B2" s="6">
        <v>505</v>
      </c>
      <c r="C2" s="52">
        <v>20</v>
      </c>
      <c r="D2" s="6"/>
      <c r="E2" s="6"/>
      <c r="F2" s="79" t="s">
        <v>94</v>
      </c>
      <c r="G2" s="5" t="s">
        <v>35</v>
      </c>
      <c r="H2" s="166">
        <v>807</v>
      </c>
      <c r="I2" s="291"/>
      <c r="J2" s="291">
        <f>H2+I2</f>
        <v>807</v>
      </c>
      <c r="K2" s="147" t="s">
        <v>132</v>
      </c>
    </row>
    <row r="3" spans="1:11">
      <c r="A3" s="73" t="s">
        <v>1</v>
      </c>
      <c r="B3" s="54">
        <v>55</v>
      </c>
      <c r="C3" s="55">
        <v>20</v>
      </c>
      <c r="D3" s="54"/>
      <c r="E3" s="54"/>
      <c r="F3" s="32" t="s">
        <v>94</v>
      </c>
      <c r="G3" s="49" t="s">
        <v>35</v>
      </c>
      <c r="H3" s="171">
        <v>2000</v>
      </c>
      <c r="I3" s="292"/>
      <c r="J3" s="292">
        <f t="shared" ref="J3:J9" si="0">H3+I3</f>
        <v>2000</v>
      </c>
      <c r="K3" s="172" t="s">
        <v>154</v>
      </c>
    </row>
    <row r="4" spans="1:11">
      <c r="A4" s="174" t="s">
        <v>1</v>
      </c>
      <c r="B4" s="15">
        <v>5</v>
      </c>
      <c r="C4" s="15">
        <v>20</v>
      </c>
      <c r="D4" s="30" t="s">
        <v>51</v>
      </c>
      <c r="E4" s="30"/>
      <c r="F4" s="173" t="s">
        <v>94</v>
      </c>
      <c r="G4" s="30" t="s">
        <v>35</v>
      </c>
      <c r="H4" s="17">
        <v>2826</v>
      </c>
      <c r="I4" s="92"/>
      <c r="J4" s="92">
        <f t="shared" si="0"/>
        <v>2826</v>
      </c>
      <c r="K4" s="65" t="s">
        <v>82</v>
      </c>
    </row>
    <row r="5" spans="1:11" ht="65">
      <c r="A5" s="174" t="s">
        <v>1</v>
      </c>
      <c r="B5" s="15">
        <v>5</v>
      </c>
      <c r="C5" s="15">
        <v>20</v>
      </c>
      <c r="D5" s="30" t="s">
        <v>141</v>
      </c>
      <c r="E5" s="30"/>
      <c r="F5" s="173" t="s">
        <v>94</v>
      </c>
      <c r="G5" s="30" t="s">
        <v>24</v>
      </c>
      <c r="H5" s="17">
        <v>573195</v>
      </c>
      <c r="I5" s="92">
        <f>106625-12507-78288-33718</f>
        <v>-17888</v>
      </c>
      <c r="J5" s="92">
        <f t="shared" si="0"/>
        <v>555307</v>
      </c>
      <c r="K5" s="175" t="s">
        <v>284</v>
      </c>
    </row>
    <row r="6" spans="1:11">
      <c r="A6" s="73" t="s">
        <v>79</v>
      </c>
      <c r="B6" s="54">
        <v>41</v>
      </c>
      <c r="C6" s="54">
        <v>20</v>
      </c>
      <c r="D6" s="56" t="s">
        <v>80</v>
      </c>
      <c r="E6" s="56" t="s">
        <v>94</v>
      </c>
      <c r="F6" s="173" t="s">
        <v>94</v>
      </c>
      <c r="G6" s="293" t="s">
        <v>24</v>
      </c>
      <c r="H6" s="56"/>
      <c r="I6" s="240">
        <v>2000</v>
      </c>
      <c r="J6" s="92">
        <f t="shared" si="0"/>
        <v>2000</v>
      </c>
      <c r="K6" s="298" t="s">
        <v>223</v>
      </c>
    </row>
    <row r="7" spans="1:11" ht="26">
      <c r="A7" s="73" t="s">
        <v>1</v>
      </c>
      <c r="B7" s="54">
        <v>55</v>
      </c>
      <c r="C7" s="54">
        <v>20</v>
      </c>
      <c r="D7" s="56" t="s">
        <v>283</v>
      </c>
      <c r="E7" s="56"/>
      <c r="F7" s="293" t="s">
        <v>94</v>
      </c>
      <c r="G7" s="293" t="s">
        <v>35</v>
      </c>
      <c r="H7" s="56"/>
      <c r="I7" s="114">
        <v>20965</v>
      </c>
      <c r="J7" s="92">
        <f t="shared" si="0"/>
        <v>20965</v>
      </c>
      <c r="K7" s="358" t="s">
        <v>285</v>
      </c>
    </row>
    <row r="8" spans="1:11" ht="13.5" thickBot="1">
      <c r="A8" s="61" t="s">
        <v>1</v>
      </c>
      <c r="B8" s="10">
        <v>55</v>
      </c>
      <c r="C8" s="10">
        <v>20</v>
      </c>
      <c r="D8" s="9"/>
      <c r="E8" s="11"/>
      <c r="F8" s="12" t="s">
        <v>94</v>
      </c>
      <c r="G8" s="11" t="s">
        <v>35</v>
      </c>
      <c r="H8" s="12">
        <v>40000</v>
      </c>
      <c r="I8" s="89"/>
      <c r="J8" s="89">
        <f t="shared" ref="J8" si="1">H8+I8</f>
        <v>40000</v>
      </c>
      <c r="K8" s="178" t="s">
        <v>180</v>
      </c>
    </row>
    <row r="9" spans="1:11" ht="18.649999999999999" customHeight="1" thickBot="1">
      <c r="A9" s="362" t="s">
        <v>1</v>
      </c>
      <c r="B9" s="363">
        <v>55</v>
      </c>
      <c r="C9" s="363">
        <v>40</v>
      </c>
      <c r="D9" s="364" t="s">
        <v>297</v>
      </c>
      <c r="E9" s="365"/>
      <c r="F9" s="366" t="s">
        <v>94</v>
      </c>
      <c r="G9" s="365" t="s">
        <v>35</v>
      </c>
      <c r="H9" s="366"/>
      <c r="I9" s="367">
        <v>85000</v>
      </c>
      <c r="J9" s="367">
        <f t="shared" si="0"/>
        <v>85000</v>
      </c>
      <c r="K9" s="368" t="s">
        <v>298</v>
      </c>
    </row>
    <row r="10" spans="1:11">
      <c r="E10" s="67"/>
      <c r="F10" s="86"/>
      <c r="G10" s="87" t="s">
        <v>3</v>
      </c>
      <c r="H10" s="86">
        <f>SUM(H2:H9)</f>
        <v>618828</v>
      </c>
      <c r="I10" s="86">
        <f t="shared" ref="I10:J10" si="2">SUM(I2:I9)</f>
        <v>90077</v>
      </c>
      <c r="J10" s="86">
        <f t="shared" si="2"/>
        <v>708905</v>
      </c>
    </row>
  </sheetData>
  <pageMargins left="0.7" right="0.375" top="0.75" bottom="0.75" header="0.3" footer="0.3"/>
  <pageSetup paperSize="8" orientation="landscape" r:id="rId1"/>
  <headerFooter>
    <oddHeader>&amp;L&amp;K000000Strateegia- ja arendusosakond&amp;RLisa 18</oddHeader>
  </headerFooter>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9"/>
  <sheetViews>
    <sheetView view="pageLayout" zoomScaleNormal="100" workbookViewId="0">
      <selection activeCell="J14" sqref="J14"/>
    </sheetView>
  </sheetViews>
  <sheetFormatPr defaultColWidth="9.08984375" defaultRowHeight="13"/>
  <cols>
    <col min="1" max="1" width="16.54296875" style="3" customWidth="1"/>
    <col min="2" max="2" width="6.6328125" style="3" customWidth="1"/>
    <col min="3" max="3" width="10.08984375" style="3" customWidth="1"/>
    <col min="4" max="4" width="17.90625" style="3" customWidth="1"/>
    <col min="5" max="5" width="9.6328125" style="3" hidden="1" customWidth="1"/>
    <col min="6" max="6" width="11.08984375" style="3" hidden="1" customWidth="1"/>
    <col min="7" max="9" width="9.08984375" style="113"/>
    <col min="10" max="10" width="80.90625" style="3" customWidth="1"/>
    <col min="11" max="16384" width="9.08984375" style="3"/>
  </cols>
  <sheetData>
    <row r="1" spans="1:10" ht="26.5" thickBot="1">
      <c r="A1" s="35" t="s">
        <v>0</v>
      </c>
      <c r="B1" s="91" t="s">
        <v>108</v>
      </c>
      <c r="C1" s="91" t="s">
        <v>107</v>
      </c>
      <c r="D1" s="91" t="s">
        <v>10</v>
      </c>
      <c r="E1" s="35" t="s">
        <v>89</v>
      </c>
      <c r="F1" s="35" t="s">
        <v>44</v>
      </c>
      <c r="G1" s="130" t="s">
        <v>186</v>
      </c>
      <c r="H1" s="130" t="s">
        <v>221</v>
      </c>
      <c r="I1" s="130" t="s">
        <v>186</v>
      </c>
      <c r="J1" s="35" t="s">
        <v>16</v>
      </c>
    </row>
    <row r="2" spans="1:10">
      <c r="A2" s="4" t="s">
        <v>4</v>
      </c>
      <c r="B2" s="63">
        <v>505</v>
      </c>
      <c r="C2" s="119">
        <v>20</v>
      </c>
      <c r="D2" s="63"/>
      <c r="E2" s="70" t="s">
        <v>95</v>
      </c>
      <c r="F2" s="45" t="s">
        <v>36</v>
      </c>
      <c r="G2" s="167">
        <v>95</v>
      </c>
      <c r="H2" s="167"/>
      <c r="I2" s="167">
        <f>G2+H2</f>
        <v>95</v>
      </c>
      <c r="J2" s="211" t="s">
        <v>54</v>
      </c>
    </row>
    <row r="3" spans="1:10" ht="13.5" thickBot="1">
      <c r="A3" s="145" t="s">
        <v>1</v>
      </c>
      <c r="B3" s="126">
        <v>55</v>
      </c>
      <c r="C3" s="146">
        <v>20</v>
      </c>
      <c r="D3" s="126"/>
      <c r="E3" s="127" t="s">
        <v>95</v>
      </c>
      <c r="F3" s="56" t="s">
        <v>36</v>
      </c>
      <c r="G3" s="168">
        <v>4325</v>
      </c>
      <c r="H3" s="168"/>
      <c r="I3" s="168">
        <f t="shared" ref="I3:I8" si="0">G3+H3</f>
        <v>4325</v>
      </c>
      <c r="J3" s="212" t="s">
        <v>54</v>
      </c>
    </row>
    <row r="4" spans="1:10">
      <c r="A4" s="33" t="s">
        <v>6</v>
      </c>
      <c r="B4" s="22">
        <v>45</v>
      </c>
      <c r="C4" s="22" t="s">
        <v>187</v>
      </c>
      <c r="D4" s="22" t="s">
        <v>52</v>
      </c>
      <c r="E4" s="120" t="s">
        <v>95</v>
      </c>
      <c r="F4" s="22" t="s">
        <v>36</v>
      </c>
      <c r="G4" s="245">
        <f>55000-25000</f>
        <v>30000</v>
      </c>
      <c r="H4" s="302"/>
      <c r="I4" s="302">
        <f t="shared" si="0"/>
        <v>30000</v>
      </c>
      <c r="J4" s="201" t="s">
        <v>288</v>
      </c>
    </row>
    <row r="5" spans="1:10">
      <c r="A5" s="29" t="s">
        <v>6</v>
      </c>
      <c r="B5" s="28">
        <v>45</v>
      </c>
      <c r="C5" s="28" t="s">
        <v>23</v>
      </c>
      <c r="D5" s="28" t="s">
        <v>83</v>
      </c>
      <c r="E5" s="121" t="s">
        <v>95</v>
      </c>
      <c r="F5" s="28" t="s">
        <v>36</v>
      </c>
      <c r="G5" s="57">
        <v>163000</v>
      </c>
      <c r="H5" s="294"/>
      <c r="I5" s="294">
        <f t="shared" si="0"/>
        <v>163000</v>
      </c>
      <c r="J5" s="246" t="s">
        <v>289</v>
      </c>
    </row>
    <row r="6" spans="1:10" ht="56" customHeight="1">
      <c r="A6" s="29" t="s">
        <v>6</v>
      </c>
      <c r="B6" s="28">
        <v>45</v>
      </c>
      <c r="C6" s="28">
        <v>20</v>
      </c>
      <c r="D6" s="28" t="s">
        <v>37</v>
      </c>
      <c r="E6" s="121" t="s">
        <v>95</v>
      </c>
      <c r="F6" s="28" t="s">
        <v>36</v>
      </c>
      <c r="G6" s="17">
        <v>92600</v>
      </c>
      <c r="H6" s="92">
        <f>25000+11291</f>
        <v>36291</v>
      </c>
      <c r="I6" s="92">
        <f t="shared" si="0"/>
        <v>128891</v>
      </c>
      <c r="J6" s="230" t="s">
        <v>275</v>
      </c>
    </row>
    <row r="7" spans="1:10">
      <c r="A7" s="29" t="s">
        <v>6</v>
      </c>
      <c r="B7" s="28">
        <v>45</v>
      </c>
      <c r="C7" s="28">
        <v>20</v>
      </c>
      <c r="D7" s="28" t="s">
        <v>38</v>
      </c>
      <c r="E7" s="121" t="s">
        <v>95</v>
      </c>
      <c r="F7" s="28" t="s">
        <v>36</v>
      </c>
      <c r="G7" s="17">
        <v>530000</v>
      </c>
      <c r="H7" s="92"/>
      <c r="I7" s="92">
        <f t="shared" si="0"/>
        <v>530000</v>
      </c>
      <c r="J7" s="244" t="s">
        <v>181</v>
      </c>
    </row>
    <row r="8" spans="1:10" ht="13.5" thickBot="1">
      <c r="A8" s="24" t="s">
        <v>6</v>
      </c>
      <c r="B8" s="25">
        <v>45</v>
      </c>
      <c r="C8" s="25">
        <v>20</v>
      </c>
      <c r="D8" s="25" t="s">
        <v>39</v>
      </c>
      <c r="E8" s="122" t="s">
        <v>95</v>
      </c>
      <c r="F8" s="25" t="s">
        <v>36</v>
      </c>
      <c r="G8" s="176">
        <v>9420</v>
      </c>
      <c r="H8" s="303"/>
      <c r="I8" s="303">
        <f t="shared" si="0"/>
        <v>9420</v>
      </c>
      <c r="J8" s="247" t="s">
        <v>214</v>
      </c>
    </row>
    <row r="9" spans="1:10">
      <c r="E9" s="19"/>
      <c r="F9" s="18" t="s">
        <v>3</v>
      </c>
      <c r="G9" s="76">
        <f t="shared" ref="G9:I9" si="1">SUM(G2:G8)</f>
        <v>829440</v>
      </c>
      <c r="H9" s="76">
        <f t="shared" si="1"/>
        <v>36291</v>
      </c>
      <c r="I9" s="76">
        <f t="shared" si="1"/>
        <v>865731</v>
      </c>
    </row>
  </sheetData>
  <pageMargins left="0.7" right="0.7" top="0.75" bottom="0.75" header="0.3" footer="0.3"/>
  <pageSetup paperSize="8" orientation="landscape" r:id="rId1"/>
  <headerFooter>
    <oddHeader xml:space="preserve">&amp;LUsuasjade osakond&amp;RLisa 19
</oddHead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
  <sheetViews>
    <sheetView view="pageLayout" zoomScaleNormal="100" workbookViewId="0">
      <selection activeCell="H5" sqref="H5"/>
    </sheetView>
  </sheetViews>
  <sheetFormatPr defaultColWidth="9.08984375" defaultRowHeight="13"/>
  <cols>
    <col min="1" max="1" width="18.453125" style="3" customWidth="1"/>
    <col min="2" max="2" width="9.54296875" style="3" customWidth="1"/>
    <col min="3" max="3" width="11.36328125" style="3" customWidth="1"/>
    <col min="4" max="4" width="19.6328125" style="3" customWidth="1"/>
    <col min="5" max="6" width="10.6328125" style="3" customWidth="1"/>
    <col min="7" max="9" width="9.08984375" style="131"/>
    <col min="10" max="10" width="64.453125" style="3" customWidth="1"/>
    <col min="11" max="16384" width="9.08984375" style="3"/>
  </cols>
  <sheetData>
    <row r="1" spans="1:10" ht="26">
      <c r="A1" s="35" t="s">
        <v>0</v>
      </c>
      <c r="B1" s="35" t="s">
        <v>108</v>
      </c>
      <c r="C1" s="35" t="s">
        <v>107</v>
      </c>
      <c r="D1" s="35" t="s">
        <v>10</v>
      </c>
      <c r="E1" s="35" t="s">
        <v>89</v>
      </c>
      <c r="F1" s="35" t="s">
        <v>44</v>
      </c>
      <c r="G1" s="130" t="s">
        <v>186</v>
      </c>
      <c r="H1" s="130" t="s">
        <v>221</v>
      </c>
      <c r="I1" s="130" t="s">
        <v>186</v>
      </c>
      <c r="J1" s="181" t="s">
        <v>16</v>
      </c>
    </row>
    <row r="2" spans="1:10">
      <c r="A2" s="107" t="s">
        <v>4</v>
      </c>
      <c r="B2" s="27">
        <v>505</v>
      </c>
      <c r="C2" s="27">
        <v>20</v>
      </c>
      <c r="D2" s="27"/>
      <c r="E2" s="50" t="s">
        <v>94</v>
      </c>
      <c r="F2" s="14" t="s">
        <v>19</v>
      </c>
      <c r="G2" s="17">
        <v>5652</v>
      </c>
      <c r="H2" s="17">
        <v>101.5</v>
      </c>
      <c r="I2" s="17">
        <f>G2+H2</f>
        <v>5753.5</v>
      </c>
      <c r="J2" s="16" t="s">
        <v>130</v>
      </c>
    </row>
    <row r="3" spans="1:10">
      <c r="A3" s="107" t="s">
        <v>1</v>
      </c>
      <c r="B3" s="27">
        <v>55</v>
      </c>
      <c r="C3" s="27">
        <v>20</v>
      </c>
      <c r="D3" s="27"/>
      <c r="E3" s="112" t="s">
        <v>94</v>
      </c>
      <c r="F3" s="14" t="s">
        <v>19</v>
      </c>
      <c r="G3" s="17">
        <v>2073</v>
      </c>
      <c r="H3" s="17"/>
      <c r="I3" s="17">
        <f t="shared" ref="I3:I5" si="0">G3+H3</f>
        <v>2073</v>
      </c>
      <c r="J3" s="198" t="s">
        <v>152</v>
      </c>
    </row>
    <row r="4" spans="1:10" s="131" customFormat="1" ht="26">
      <c r="A4" s="154" t="s">
        <v>1</v>
      </c>
      <c r="B4" s="37">
        <v>55</v>
      </c>
      <c r="C4" s="37">
        <v>20</v>
      </c>
      <c r="D4" s="37" t="s">
        <v>207</v>
      </c>
      <c r="E4" s="112" t="s">
        <v>94</v>
      </c>
      <c r="F4" s="153" t="s">
        <v>19</v>
      </c>
      <c r="G4" s="57">
        <v>500904</v>
      </c>
      <c r="H4" s="57">
        <f>-3000-10000-25000-55000-50000+2000000-648367-71309-15821-13400-150000-50000-200000-11291-40000+40000+96000+4026392-5320108</f>
        <v>-500904</v>
      </c>
      <c r="I4" s="57">
        <f t="shared" si="0"/>
        <v>0</v>
      </c>
      <c r="J4" s="204" t="s">
        <v>227</v>
      </c>
    </row>
    <row r="5" spans="1:10" ht="130">
      <c r="A5" s="107" t="s">
        <v>1</v>
      </c>
      <c r="B5" s="27">
        <v>55</v>
      </c>
      <c r="C5" s="27">
        <v>20</v>
      </c>
      <c r="D5" s="27" t="s">
        <v>119</v>
      </c>
      <c r="E5" s="112" t="s">
        <v>94</v>
      </c>
      <c r="F5" s="14" t="s">
        <v>19</v>
      </c>
      <c r="G5" s="17">
        <v>455660</v>
      </c>
      <c r="H5" s="17">
        <f>-21000-14047-49220</f>
        <v>-84267</v>
      </c>
      <c r="I5" s="17">
        <f t="shared" si="0"/>
        <v>371393</v>
      </c>
      <c r="J5" s="198" t="s">
        <v>248</v>
      </c>
    </row>
    <row r="6" spans="1:10">
      <c r="E6" s="19"/>
      <c r="F6" s="18" t="s">
        <v>3</v>
      </c>
      <c r="G6" s="76">
        <f>SUM(G2:G5)</f>
        <v>964289</v>
      </c>
      <c r="H6" s="76">
        <f>SUM(H2:H5)</f>
        <v>-585069.5</v>
      </c>
      <c r="I6" s="76">
        <f>SUM(I2:I5)</f>
        <v>379219.5</v>
      </c>
    </row>
  </sheetData>
  <pageMargins left="0.7" right="0.7" top="0.75" bottom="0.75" header="0.3" footer="0.3"/>
  <pageSetup paperSize="8" orientation="landscape" r:id="rId1"/>
  <headerFooter>
    <oddHeader>&amp;LKantsler&amp;RLisa 2</oddHead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1"/>
  <sheetViews>
    <sheetView view="pageLayout" zoomScaleNormal="100" workbookViewId="0"/>
  </sheetViews>
  <sheetFormatPr defaultColWidth="9.08984375" defaultRowHeight="13"/>
  <cols>
    <col min="1" max="1" width="19.36328125" style="3" customWidth="1"/>
    <col min="2" max="2" width="7" style="3" customWidth="1"/>
    <col min="3" max="3" width="10.54296875" style="3" customWidth="1"/>
    <col min="4" max="4" width="16.36328125" style="3" customWidth="1"/>
    <col min="5" max="5" width="9.90625" style="3" customWidth="1"/>
    <col min="6" max="6" width="11.54296875" style="3" customWidth="1"/>
    <col min="7" max="7" width="9.08984375" style="113"/>
    <col min="8" max="8" width="49" style="3" customWidth="1"/>
    <col min="9" max="16384" width="9.08984375" style="3"/>
  </cols>
  <sheetData>
    <row r="1" spans="1:8" ht="26">
      <c r="A1" s="35" t="s">
        <v>0</v>
      </c>
      <c r="B1" s="35" t="s">
        <v>108</v>
      </c>
      <c r="C1" s="35" t="s">
        <v>107</v>
      </c>
      <c r="D1" s="35" t="s">
        <v>10</v>
      </c>
      <c r="E1" s="35" t="s">
        <v>89</v>
      </c>
      <c r="F1" s="2" t="s">
        <v>44</v>
      </c>
      <c r="G1" s="125" t="s">
        <v>186</v>
      </c>
      <c r="H1" s="2" t="s">
        <v>16</v>
      </c>
    </row>
    <row r="2" spans="1:8">
      <c r="A2" s="14" t="s">
        <v>2</v>
      </c>
      <c r="B2" s="15">
        <v>505</v>
      </c>
      <c r="C2" s="15">
        <v>20</v>
      </c>
      <c r="D2" s="15"/>
      <c r="E2" s="71" t="s">
        <v>94</v>
      </c>
      <c r="F2" s="14" t="s">
        <v>40</v>
      </c>
      <c r="G2" s="83">
        <v>1150</v>
      </c>
      <c r="H2" s="153" t="s">
        <v>195</v>
      </c>
    </row>
    <row r="3" spans="1:8">
      <c r="A3" s="30" t="s">
        <v>1</v>
      </c>
      <c r="B3" s="64">
        <v>55</v>
      </c>
      <c r="C3" s="15">
        <v>20</v>
      </c>
      <c r="D3" s="15"/>
      <c r="E3" s="82" t="s">
        <v>94</v>
      </c>
      <c r="F3" s="30" t="s">
        <v>40</v>
      </c>
      <c r="G3" s="83">
        <v>1444</v>
      </c>
      <c r="H3" s="153" t="s">
        <v>156</v>
      </c>
    </row>
    <row r="4" spans="1:8">
      <c r="E4" s="19"/>
      <c r="F4" s="18" t="s">
        <v>3</v>
      </c>
      <c r="G4" s="86">
        <f t="shared" ref="G4" si="0">SUM(G2:G3)</f>
        <v>2594</v>
      </c>
    </row>
    <row r="7" spans="1:8">
      <c r="F7" s="81"/>
    </row>
    <row r="8" spans="1:8">
      <c r="F8" s="81"/>
    </row>
    <row r="9" spans="1:8">
      <c r="F9" s="81"/>
    </row>
    <row r="10" spans="1:8">
      <c r="F10" s="81"/>
    </row>
    <row r="11" spans="1:8">
      <c r="F11" s="81"/>
    </row>
  </sheetData>
  <pageMargins left="0.7" right="0.7" top="0.75" bottom="0.75" header="0.3" footer="0.3"/>
  <pageSetup paperSize="8" orientation="landscape" r:id="rId1"/>
  <headerFooter>
    <oddHeader xml:space="preserve">&amp;L&amp;K000000Varade asekantsler &amp;RLisa 20
</oddHeader>
  </headerFooter>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3"/>
  <sheetViews>
    <sheetView view="pageLayout" topLeftCell="A10" zoomScaleNormal="100" workbookViewId="0"/>
  </sheetViews>
  <sheetFormatPr defaultColWidth="9.08984375" defaultRowHeight="13"/>
  <cols>
    <col min="1" max="1" width="15.453125" style="3" customWidth="1"/>
    <col min="2" max="2" width="7.453125" style="3" customWidth="1"/>
    <col min="3" max="3" width="11.90625" style="3" customWidth="1"/>
    <col min="4" max="4" width="17.90625" style="3" customWidth="1"/>
    <col min="5" max="5" width="12.54296875" style="3" customWidth="1"/>
    <col min="6" max="6" width="12.453125" style="3" customWidth="1"/>
    <col min="7" max="8" width="9.08984375" style="113"/>
    <col min="9" max="9" width="10.36328125" style="113" bestFit="1" customWidth="1"/>
    <col min="10" max="10" width="54.6328125" style="3" customWidth="1"/>
    <col min="11" max="16384" width="9.08984375" style="3"/>
  </cols>
  <sheetData>
    <row r="1" spans="1:10" ht="26.5" thickBot="1">
      <c r="A1" s="2" t="s">
        <v>0</v>
      </c>
      <c r="B1" s="2" t="s">
        <v>108</v>
      </c>
      <c r="C1" s="2" t="s">
        <v>107</v>
      </c>
      <c r="D1" s="2" t="s">
        <v>10</v>
      </c>
      <c r="E1" s="2" t="s">
        <v>89</v>
      </c>
      <c r="F1" s="2" t="s">
        <v>44</v>
      </c>
      <c r="G1" s="248" t="s">
        <v>186</v>
      </c>
      <c r="H1" s="125" t="s">
        <v>221</v>
      </c>
      <c r="I1" s="125" t="s">
        <v>186</v>
      </c>
      <c r="J1" s="2" t="s">
        <v>16</v>
      </c>
    </row>
    <row r="2" spans="1:10">
      <c r="A2" s="249" t="s">
        <v>4</v>
      </c>
      <c r="B2" s="177">
        <v>505</v>
      </c>
      <c r="C2" s="177">
        <v>20</v>
      </c>
      <c r="D2" s="250"/>
      <c r="E2" s="251" t="s">
        <v>94</v>
      </c>
      <c r="F2" s="252" t="s">
        <v>41</v>
      </c>
      <c r="G2" s="253">
        <v>1739</v>
      </c>
      <c r="H2" s="167"/>
      <c r="I2" s="167">
        <f>G2+H2</f>
        <v>1739</v>
      </c>
      <c r="J2" s="147" t="s">
        <v>54</v>
      </c>
    </row>
    <row r="3" spans="1:10" ht="13.5" thickBot="1">
      <c r="A3" s="254" t="s">
        <v>1</v>
      </c>
      <c r="B3" s="255">
        <v>55</v>
      </c>
      <c r="C3" s="255">
        <v>20</v>
      </c>
      <c r="D3" s="256"/>
      <c r="E3" s="257" t="s">
        <v>94</v>
      </c>
      <c r="F3" s="258" t="s">
        <v>41</v>
      </c>
      <c r="G3" s="259">
        <v>2324</v>
      </c>
      <c r="H3" s="288"/>
      <c r="I3" s="288">
        <f t="shared" ref="I3:I15" si="0">G3+H3</f>
        <v>2324</v>
      </c>
      <c r="J3" s="178" t="s">
        <v>54</v>
      </c>
    </row>
    <row r="4" spans="1:10" ht="14.4" customHeight="1">
      <c r="A4" s="249" t="s">
        <v>4</v>
      </c>
      <c r="B4" s="177">
        <v>505</v>
      </c>
      <c r="C4" s="177">
        <v>20</v>
      </c>
      <c r="D4" s="250"/>
      <c r="E4" s="260" t="s">
        <v>94</v>
      </c>
      <c r="F4" s="45" t="s">
        <v>46</v>
      </c>
      <c r="G4" s="253">
        <v>14677</v>
      </c>
      <c r="H4" s="167"/>
      <c r="I4" s="167">
        <f t="shared" si="0"/>
        <v>14677</v>
      </c>
      <c r="J4" s="321" t="s">
        <v>291</v>
      </c>
    </row>
    <row r="5" spans="1:10" ht="14.4" customHeight="1">
      <c r="A5" s="261" t="s">
        <v>1</v>
      </c>
      <c r="B5" s="34">
        <v>55</v>
      </c>
      <c r="C5" s="34">
        <v>20</v>
      </c>
      <c r="D5" s="35"/>
      <c r="E5" s="39" t="s">
        <v>94</v>
      </c>
      <c r="F5" s="30" t="s">
        <v>46</v>
      </c>
      <c r="G5" s="169">
        <v>134243</v>
      </c>
      <c r="H5" s="289">
        <f>450+23000</f>
        <v>23450</v>
      </c>
      <c r="I5" s="289">
        <f t="shared" si="0"/>
        <v>157693</v>
      </c>
      <c r="J5" s="322"/>
    </row>
    <row r="6" spans="1:10" ht="14.4" customHeight="1" thickBot="1">
      <c r="A6" s="254" t="s">
        <v>84</v>
      </c>
      <c r="B6" s="255">
        <v>608</v>
      </c>
      <c r="C6" s="255">
        <v>20</v>
      </c>
      <c r="D6" s="256"/>
      <c r="E6" s="257" t="s">
        <v>94</v>
      </c>
      <c r="F6" s="43" t="s">
        <v>46</v>
      </c>
      <c r="G6" s="259">
        <v>4586</v>
      </c>
      <c r="H6" s="288">
        <v>-450</v>
      </c>
      <c r="I6" s="288">
        <f t="shared" si="0"/>
        <v>4136</v>
      </c>
      <c r="J6" s="323"/>
    </row>
    <row r="7" spans="1:10" s="75" customFormat="1">
      <c r="A7" s="13" t="s">
        <v>1</v>
      </c>
      <c r="B7" s="28">
        <v>55</v>
      </c>
      <c r="C7" s="36">
        <v>20</v>
      </c>
      <c r="D7" s="16" t="s">
        <v>110</v>
      </c>
      <c r="E7" s="40" t="s">
        <v>94</v>
      </c>
      <c r="F7" s="16" t="s">
        <v>46</v>
      </c>
      <c r="G7" s="169">
        <v>5000</v>
      </c>
      <c r="H7" s="289"/>
      <c r="I7" s="289">
        <f t="shared" si="0"/>
        <v>5000</v>
      </c>
      <c r="J7" s="230" t="s">
        <v>155</v>
      </c>
    </row>
    <row r="8" spans="1:10" s="75" customFormat="1">
      <c r="A8" s="124" t="s">
        <v>1</v>
      </c>
      <c r="B8" s="64">
        <v>55</v>
      </c>
      <c r="C8" s="28">
        <v>20</v>
      </c>
      <c r="D8" s="28" t="s">
        <v>109</v>
      </c>
      <c r="E8" s="40" t="s">
        <v>94</v>
      </c>
      <c r="F8" s="16" t="s">
        <v>46</v>
      </c>
      <c r="G8" s="169">
        <v>24611</v>
      </c>
      <c r="H8" s="289"/>
      <c r="I8" s="289">
        <f t="shared" si="0"/>
        <v>24611</v>
      </c>
      <c r="J8" s="230"/>
    </row>
    <row r="9" spans="1:10" s="75" customFormat="1" ht="52">
      <c r="A9" s="139" t="s">
        <v>1</v>
      </c>
      <c r="B9" s="36">
        <v>55</v>
      </c>
      <c r="C9" s="37" t="s">
        <v>232</v>
      </c>
      <c r="D9" s="36" t="s">
        <v>286</v>
      </c>
      <c r="E9" s="140" t="s">
        <v>94</v>
      </c>
      <c r="F9" s="36" t="s">
        <v>24</v>
      </c>
      <c r="G9" s="169"/>
      <c r="H9" s="289">
        <v>10420</v>
      </c>
      <c r="I9" s="289">
        <f t="shared" si="0"/>
        <v>10420</v>
      </c>
      <c r="J9" s="230" t="s">
        <v>287</v>
      </c>
    </row>
    <row r="10" spans="1:10" s="75" customFormat="1" ht="78">
      <c r="A10" s="124" t="s">
        <v>1</v>
      </c>
      <c r="B10" s="64">
        <v>55</v>
      </c>
      <c r="C10" s="28" t="s">
        <v>11</v>
      </c>
      <c r="D10" s="28" t="s">
        <v>215</v>
      </c>
      <c r="E10" s="40" t="s">
        <v>94</v>
      </c>
      <c r="F10" s="16" t="s">
        <v>46</v>
      </c>
      <c r="G10" s="169">
        <v>734643</v>
      </c>
      <c r="H10" s="359">
        <f>97012-16143.5</f>
        <v>80868.5</v>
      </c>
      <c r="I10" s="359">
        <f t="shared" si="0"/>
        <v>815511.5</v>
      </c>
      <c r="J10" s="230" t="s">
        <v>292</v>
      </c>
    </row>
    <row r="11" spans="1:10" s="75" customFormat="1" ht="39">
      <c r="A11" s="124" t="s">
        <v>125</v>
      </c>
      <c r="B11" s="64">
        <v>15</v>
      </c>
      <c r="C11" s="27" t="s">
        <v>172</v>
      </c>
      <c r="D11" s="28" t="s">
        <v>173</v>
      </c>
      <c r="E11" s="40" t="s">
        <v>94</v>
      </c>
      <c r="F11" s="16" t="s">
        <v>46</v>
      </c>
      <c r="G11" s="169"/>
      <c r="H11" s="360">
        <v>327500</v>
      </c>
      <c r="I11" s="360">
        <f t="shared" si="0"/>
        <v>327500</v>
      </c>
      <c r="J11" s="175" t="s">
        <v>290</v>
      </c>
    </row>
    <row r="12" spans="1:10" s="75" customFormat="1">
      <c r="A12" s="124" t="s">
        <v>125</v>
      </c>
      <c r="B12" s="64">
        <v>15</v>
      </c>
      <c r="C12" s="27" t="s">
        <v>138</v>
      </c>
      <c r="D12" s="28" t="s">
        <v>137</v>
      </c>
      <c r="E12" s="40" t="s">
        <v>94</v>
      </c>
      <c r="F12" s="16" t="s">
        <v>46</v>
      </c>
      <c r="G12" s="169">
        <v>223776</v>
      </c>
      <c r="H12" s="360"/>
      <c r="I12" s="360">
        <f t="shared" si="0"/>
        <v>223776</v>
      </c>
      <c r="J12" s="230"/>
    </row>
    <row r="13" spans="1:10" s="75" customFormat="1" ht="52">
      <c r="A13" s="174" t="s">
        <v>1</v>
      </c>
      <c r="B13" s="27">
        <v>55</v>
      </c>
      <c r="C13" s="36" t="s">
        <v>11</v>
      </c>
      <c r="D13" s="16" t="s">
        <v>111</v>
      </c>
      <c r="E13" s="40" t="s">
        <v>94</v>
      </c>
      <c r="F13" s="16" t="s">
        <v>46</v>
      </c>
      <c r="G13" s="169">
        <v>1049712.53</v>
      </c>
      <c r="H13" s="360">
        <v>-97012</v>
      </c>
      <c r="I13" s="360">
        <f t="shared" si="0"/>
        <v>952700.53</v>
      </c>
      <c r="J13" s="229" t="s">
        <v>293</v>
      </c>
    </row>
    <row r="14" spans="1:10" s="75" customFormat="1">
      <c r="A14" s="13" t="s">
        <v>1</v>
      </c>
      <c r="B14" s="28">
        <v>55</v>
      </c>
      <c r="C14" s="27">
        <v>20</v>
      </c>
      <c r="D14" s="14" t="s">
        <v>85</v>
      </c>
      <c r="E14" s="15" t="s">
        <v>94</v>
      </c>
      <c r="F14" s="30" t="s">
        <v>46</v>
      </c>
      <c r="G14" s="169">
        <v>4832</v>
      </c>
      <c r="H14" s="289"/>
      <c r="I14" s="289">
        <f t="shared" si="0"/>
        <v>4832</v>
      </c>
      <c r="J14" s="229" t="s">
        <v>86</v>
      </c>
    </row>
    <row r="15" spans="1:10" s="75" customFormat="1" ht="13.5" thickBot="1">
      <c r="A15" s="262" t="s">
        <v>1</v>
      </c>
      <c r="B15" s="25">
        <v>55</v>
      </c>
      <c r="C15" s="26">
        <v>20</v>
      </c>
      <c r="D15" s="9" t="s">
        <v>142</v>
      </c>
      <c r="E15" s="10" t="s">
        <v>94</v>
      </c>
      <c r="F15" s="43" t="s">
        <v>46</v>
      </c>
      <c r="G15" s="259">
        <v>6000</v>
      </c>
      <c r="H15" s="288"/>
      <c r="I15" s="288">
        <f t="shared" si="0"/>
        <v>6000</v>
      </c>
      <c r="J15" s="263" t="s">
        <v>143</v>
      </c>
    </row>
    <row r="16" spans="1:10">
      <c r="F16" s="18" t="s">
        <v>3</v>
      </c>
      <c r="G16" s="170">
        <f>SUM(G2:G15)</f>
        <v>2206143.5300000003</v>
      </c>
      <c r="H16" s="170">
        <f t="shared" ref="H16:I16" si="1">SUM(H2:H15)</f>
        <v>344776.5</v>
      </c>
      <c r="I16" s="170">
        <f t="shared" si="1"/>
        <v>2550920.0300000003</v>
      </c>
    </row>
    <row r="17" spans="4:10">
      <c r="G17" s="131"/>
      <c r="H17" s="131"/>
      <c r="I17" s="131"/>
    </row>
    <row r="20" spans="4:10">
      <c r="D20" s="84"/>
      <c r="E20" s="75"/>
      <c r="F20" s="75"/>
    </row>
    <row r="23" spans="4:10">
      <c r="J23" s="1"/>
    </row>
  </sheetData>
  <mergeCells count="1">
    <mergeCell ref="J4:J6"/>
  </mergeCells>
  <pageMargins left="0.7" right="0.7" top="0.75" bottom="0.75" header="0.3" footer="0.3"/>
  <pageSetup paperSize="8" orientation="landscape" r:id="rId1"/>
  <headerFooter>
    <oddHeader xml:space="preserve">&amp;L&amp;K000000Info ja varahaldusosakond&amp;RLisa 21
</oddHeader>
  </headerFooter>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6"/>
  <sheetViews>
    <sheetView view="pageLayout" zoomScaleNormal="100" workbookViewId="0">
      <selection activeCell="E5" sqref="E5"/>
    </sheetView>
  </sheetViews>
  <sheetFormatPr defaultColWidth="9.08984375" defaultRowHeight="13"/>
  <cols>
    <col min="1" max="1" width="15.08984375" style="3" customWidth="1"/>
    <col min="2" max="2" width="6.453125" style="3" customWidth="1"/>
    <col min="3" max="3" width="11.90625" style="3" customWidth="1"/>
    <col min="4" max="4" width="10.6328125" style="3" customWidth="1"/>
    <col min="5" max="5" width="15.54296875" style="3" customWidth="1"/>
    <col min="6" max="6" width="10.90625" style="3" customWidth="1"/>
    <col min="7" max="7" width="11" style="3" customWidth="1"/>
    <col min="8" max="8" width="10" style="113" customWidth="1"/>
    <col min="9" max="9" width="49.6328125" style="3" customWidth="1"/>
    <col min="10" max="16384" width="9.08984375" style="3"/>
  </cols>
  <sheetData>
    <row r="1" spans="1:9" ht="26.5" thickBot="1">
      <c r="A1" s="2" t="s">
        <v>0</v>
      </c>
      <c r="B1" s="91" t="s">
        <v>108</v>
      </c>
      <c r="C1" s="91" t="s">
        <v>107</v>
      </c>
      <c r="D1" s="91" t="s">
        <v>10</v>
      </c>
      <c r="E1" s="2" t="s">
        <v>13</v>
      </c>
      <c r="F1" s="2" t="s">
        <v>89</v>
      </c>
      <c r="G1" s="2" t="s">
        <v>44</v>
      </c>
      <c r="H1" s="130" t="s">
        <v>186</v>
      </c>
      <c r="I1" s="2" t="s">
        <v>16</v>
      </c>
    </row>
    <row r="2" spans="1:9">
      <c r="A2" s="265" t="s">
        <v>4</v>
      </c>
      <c r="B2" s="266">
        <v>505</v>
      </c>
      <c r="C2" s="266">
        <v>20</v>
      </c>
      <c r="D2" s="267"/>
      <c r="E2" s="268"/>
      <c r="F2" s="268"/>
      <c r="G2" s="267" t="s">
        <v>42</v>
      </c>
      <c r="H2" s="269">
        <v>471</v>
      </c>
      <c r="I2" s="270" t="s">
        <v>54</v>
      </c>
    </row>
    <row r="3" spans="1:9" ht="16.5" customHeight="1">
      <c r="A3" s="271" t="s">
        <v>7</v>
      </c>
      <c r="B3" s="214">
        <v>45</v>
      </c>
      <c r="C3" s="214" t="s">
        <v>217</v>
      </c>
      <c r="D3" s="214"/>
      <c r="E3" s="214" t="s">
        <v>294</v>
      </c>
      <c r="F3" s="214">
        <v>10702</v>
      </c>
      <c r="G3" s="214" t="s">
        <v>42</v>
      </c>
      <c r="H3" s="337">
        <v>4307000</v>
      </c>
      <c r="I3" s="175" t="s">
        <v>218</v>
      </c>
    </row>
    <row r="4" spans="1:9">
      <c r="A4" s="271" t="s">
        <v>7</v>
      </c>
      <c r="B4" s="214">
        <v>45</v>
      </c>
      <c r="C4" s="214" t="s">
        <v>217</v>
      </c>
      <c r="D4" s="214"/>
      <c r="E4" s="214" t="s">
        <v>295</v>
      </c>
      <c r="F4" s="272" t="s">
        <v>90</v>
      </c>
      <c r="G4" s="214" t="s">
        <v>42</v>
      </c>
      <c r="H4" s="337">
        <v>300000</v>
      </c>
      <c r="I4" s="175" t="s">
        <v>219</v>
      </c>
    </row>
    <row r="5" spans="1:9" ht="26">
      <c r="A5" s="271" t="s">
        <v>7</v>
      </c>
      <c r="B5" s="214">
        <v>45</v>
      </c>
      <c r="C5" s="214" t="s">
        <v>217</v>
      </c>
      <c r="D5" s="214"/>
      <c r="E5" s="214" t="s">
        <v>296</v>
      </c>
      <c r="F5" s="272" t="s">
        <v>90</v>
      </c>
      <c r="G5" s="214" t="s">
        <v>42</v>
      </c>
      <c r="H5" s="337">
        <v>490700</v>
      </c>
      <c r="I5" s="175" t="s">
        <v>220</v>
      </c>
    </row>
    <row r="6" spans="1:9">
      <c r="A6" s="139" t="s">
        <v>102</v>
      </c>
      <c r="B6" s="37">
        <v>5</v>
      </c>
      <c r="C6" s="37">
        <v>40</v>
      </c>
      <c r="D6" s="37" t="s">
        <v>88</v>
      </c>
      <c r="E6" s="153" t="s">
        <v>87</v>
      </c>
      <c r="F6" s="272" t="s">
        <v>94</v>
      </c>
      <c r="G6" s="153" t="s">
        <v>42</v>
      </c>
      <c r="H6" s="337">
        <v>137138</v>
      </c>
      <c r="I6" s="175" t="s">
        <v>116</v>
      </c>
    </row>
    <row r="7" spans="1:9">
      <c r="A7" s="271" t="s">
        <v>7</v>
      </c>
      <c r="B7" s="214">
        <v>45</v>
      </c>
      <c r="C7" s="214" t="s">
        <v>217</v>
      </c>
      <c r="D7" s="214"/>
      <c r="E7" s="153" t="s">
        <v>144</v>
      </c>
      <c r="F7" s="273">
        <v>10702</v>
      </c>
      <c r="G7" s="214" t="s">
        <v>42</v>
      </c>
      <c r="H7" s="337">
        <v>2666667</v>
      </c>
      <c r="I7" s="175" t="s">
        <v>147</v>
      </c>
    </row>
    <row r="8" spans="1:9">
      <c r="A8" s="271" t="s">
        <v>7</v>
      </c>
      <c r="B8" s="214">
        <v>45</v>
      </c>
      <c r="C8" s="214" t="s">
        <v>217</v>
      </c>
      <c r="D8" s="214"/>
      <c r="E8" s="153" t="s">
        <v>145</v>
      </c>
      <c r="F8" s="214" t="s">
        <v>90</v>
      </c>
      <c r="G8" s="214" t="s">
        <v>42</v>
      </c>
      <c r="H8" s="337">
        <v>6016667</v>
      </c>
      <c r="I8" s="175" t="s">
        <v>148</v>
      </c>
    </row>
    <row r="9" spans="1:9">
      <c r="A9" s="271" t="s">
        <v>7</v>
      </c>
      <c r="B9" s="214">
        <v>45</v>
      </c>
      <c r="C9" s="214" t="s">
        <v>217</v>
      </c>
      <c r="D9" s="214"/>
      <c r="E9" s="153" t="s">
        <v>146</v>
      </c>
      <c r="F9" s="272" t="s">
        <v>90</v>
      </c>
      <c r="G9" s="214" t="s">
        <v>42</v>
      </c>
      <c r="H9" s="337">
        <v>7375765</v>
      </c>
      <c r="I9" s="175" t="s">
        <v>149</v>
      </c>
    </row>
    <row r="10" spans="1:9">
      <c r="A10" s="139" t="s">
        <v>102</v>
      </c>
      <c r="B10" s="37">
        <v>5</v>
      </c>
      <c r="C10" s="37">
        <v>40</v>
      </c>
      <c r="D10" s="37"/>
      <c r="E10" s="153" t="s">
        <v>126</v>
      </c>
      <c r="F10" s="272">
        <v>10702</v>
      </c>
      <c r="G10" s="153" t="s">
        <v>42</v>
      </c>
      <c r="H10" s="337">
        <v>247324</v>
      </c>
      <c r="I10" s="175" t="s">
        <v>91</v>
      </c>
    </row>
    <row r="11" spans="1:9" ht="26">
      <c r="A11" s="139" t="s">
        <v>102</v>
      </c>
      <c r="B11" s="37">
        <v>5</v>
      </c>
      <c r="C11" s="37">
        <v>40</v>
      </c>
      <c r="D11" s="37"/>
      <c r="E11" s="214" t="s">
        <v>127</v>
      </c>
      <c r="F11" s="274" t="s">
        <v>90</v>
      </c>
      <c r="G11" s="153" t="s">
        <v>42</v>
      </c>
      <c r="H11" s="337">
        <v>166183</v>
      </c>
      <c r="I11" s="175" t="s">
        <v>92</v>
      </c>
    </row>
    <row r="12" spans="1:9" ht="26.5" thickBot="1">
      <c r="A12" s="275" t="s">
        <v>102</v>
      </c>
      <c r="B12" s="138">
        <v>5</v>
      </c>
      <c r="C12" s="138">
        <v>40</v>
      </c>
      <c r="D12" s="138"/>
      <c r="E12" s="276" t="s">
        <v>128</v>
      </c>
      <c r="F12" s="277" t="s">
        <v>90</v>
      </c>
      <c r="G12" s="209" t="s">
        <v>42</v>
      </c>
      <c r="H12" s="361">
        <v>124335</v>
      </c>
      <c r="I12" s="178" t="s">
        <v>93</v>
      </c>
    </row>
    <row r="13" spans="1:9">
      <c r="A13" s="67"/>
      <c r="C13" s="38"/>
      <c r="G13" s="18" t="s">
        <v>3</v>
      </c>
      <c r="H13" s="76">
        <f>SUM(H2:H12)</f>
        <v>21832250</v>
      </c>
    </row>
    <row r="14" spans="1:9">
      <c r="A14" s="324"/>
      <c r="B14" s="324"/>
      <c r="C14" s="324"/>
      <c r="D14" s="324"/>
      <c r="E14" s="324"/>
      <c r="F14" s="324"/>
      <c r="G14" s="324"/>
      <c r="H14" s="324"/>
      <c r="I14" s="324"/>
    </row>
    <row r="15" spans="1:9">
      <c r="A15" s="324"/>
      <c r="B15" s="324"/>
      <c r="C15" s="324"/>
      <c r="D15" s="324"/>
      <c r="E15" s="324"/>
      <c r="F15" s="324"/>
      <c r="G15" s="324"/>
      <c r="H15" s="324"/>
      <c r="I15" s="324"/>
    </row>
    <row r="16" spans="1:9">
      <c r="A16" s="324"/>
      <c r="B16" s="324"/>
      <c r="C16" s="324"/>
      <c r="D16" s="324"/>
      <c r="E16" s="324"/>
      <c r="F16" s="324"/>
      <c r="G16" s="324"/>
      <c r="H16" s="324"/>
      <c r="I16" s="324"/>
    </row>
  </sheetData>
  <mergeCells count="1">
    <mergeCell ref="A14:I16"/>
  </mergeCells>
  <pageMargins left="0.48958333333333331" right="0.52083333333333337" top="0.75" bottom="0.75" header="0.3" footer="0.3"/>
  <pageSetup paperSize="8" orientation="landscape" r:id="rId1"/>
  <headerFooter>
    <oddHeader xml:space="preserve">&amp;LVälisvahendite osakond&amp;RLisa 22
</oddHeader>
  </headerFooter>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5"/>
  <sheetViews>
    <sheetView view="pageLayout" zoomScaleNormal="100" workbookViewId="0"/>
  </sheetViews>
  <sheetFormatPr defaultColWidth="9.08984375" defaultRowHeight="13"/>
  <cols>
    <col min="1" max="1" width="27.6328125" style="3" customWidth="1"/>
    <col min="2" max="2" width="6.6328125" style="3" customWidth="1"/>
    <col min="3" max="3" width="8.08984375" style="3" customWidth="1"/>
    <col min="4" max="4" width="18.453125" style="3" customWidth="1"/>
    <col min="5" max="5" width="10.36328125" style="3" customWidth="1"/>
    <col min="6" max="6" width="11.6328125" style="3" customWidth="1"/>
    <col min="7" max="7" width="9.08984375" style="113"/>
    <col min="8" max="8" width="49.6328125" style="3" customWidth="1"/>
    <col min="9" max="16384" width="9.08984375" style="3"/>
  </cols>
  <sheetData>
    <row r="1" spans="1:8" ht="39">
      <c r="A1" s="2" t="s">
        <v>0</v>
      </c>
      <c r="B1" s="47" t="s">
        <v>108</v>
      </c>
      <c r="C1" s="47" t="s">
        <v>107</v>
      </c>
      <c r="D1" s="47" t="s">
        <v>10</v>
      </c>
      <c r="E1" s="2" t="s">
        <v>89</v>
      </c>
      <c r="F1" s="2" t="s">
        <v>44</v>
      </c>
      <c r="G1" s="130" t="s">
        <v>186</v>
      </c>
      <c r="H1" s="2" t="s">
        <v>16</v>
      </c>
    </row>
    <row r="2" spans="1:8">
      <c r="A2" s="30" t="s">
        <v>4</v>
      </c>
      <c r="B2" s="15">
        <v>505</v>
      </c>
      <c r="C2" s="15">
        <v>20</v>
      </c>
      <c r="D2" s="15"/>
      <c r="E2" s="71" t="s">
        <v>94</v>
      </c>
      <c r="F2" s="14" t="s">
        <v>43</v>
      </c>
      <c r="G2" s="57">
        <v>1572</v>
      </c>
      <c r="H2" s="34" t="s">
        <v>132</v>
      </c>
    </row>
    <row r="3" spans="1:8">
      <c r="A3" s="30" t="s">
        <v>1</v>
      </c>
      <c r="B3" s="15">
        <v>55</v>
      </c>
      <c r="C3" s="15">
        <v>20</v>
      </c>
      <c r="D3" s="15"/>
      <c r="E3" s="71" t="s">
        <v>94</v>
      </c>
      <c r="F3" s="14" t="s">
        <v>43</v>
      </c>
      <c r="G3" s="57">
        <v>2026</v>
      </c>
      <c r="H3" s="34" t="s">
        <v>54</v>
      </c>
    </row>
    <row r="4" spans="1:8">
      <c r="A4" s="34" t="s">
        <v>55</v>
      </c>
      <c r="B4" s="27">
        <v>55</v>
      </c>
      <c r="C4" s="27">
        <v>20</v>
      </c>
      <c r="D4" s="27"/>
      <c r="E4" s="123" t="s">
        <v>94</v>
      </c>
      <c r="F4" s="27" t="s">
        <v>43</v>
      </c>
      <c r="G4" s="57">
        <v>5210</v>
      </c>
      <c r="H4" s="34" t="s">
        <v>81</v>
      </c>
    </row>
    <row r="5" spans="1:8">
      <c r="E5" s="19"/>
      <c r="F5" s="18" t="s">
        <v>3</v>
      </c>
      <c r="G5" s="76">
        <f t="shared" ref="G5" si="0">SUM(G2:G4)</f>
        <v>8808</v>
      </c>
    </row>
  </sheetData>
  <pageMargins left="0.7" right="0.7" top="0.75" bottom="0.75" header="0.3" footer="0.3"/>
  <pageSetup paperSize="8" orientation="landscape" r:id="rId1"/>
  <headerFooter>
    <oddHeader xml:space="preserve">&amp;LÕigusosakond&amp;RLisa 23
</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view="pageLayout" zoomScaleNormal="100" workbookViewId="0"/>
  </sheetViews>
  <sheetFormatPr defaultColWidth="9.08984375" defaultRowHeight="13"/>
  <cols>
    <col min="1" max="1" width="14.36328125" style="131" customWidth="1"/>
    <col min="2" max="2" width="6.90625" style="131" customWidth="1"/>
    <col min="3" max="3" width="10.90625" style="131" customWidth="1"/>
    <col min="4" max="4" width="16.6328125" style="131" customWidth="1"/>
    <col min="5" max="5" width="13.81640625" style="131" customWidth="1"/>
    <col min="6" max="7" width="10.90625" style="131" customWidth="1"/>
    <col min="8" max="10" width="13.81640625" style="131" customWidth="1"/>
    <col min="11" max="11" width="50.54296875" style="131" customWidth="1"/>
    <col min="12" max="16384" width="9.08984375" style="131"/>
  </cols>
  <sheetData>
    <row r="1" spans="1:11" ht="40.5" customHeight="1" thickBot="1">
      <c r="A1" s="128" t="s">
        <v>0</v>
      </c>
      <c r="B1" s="129" t="s">
        <v>108</v>
      </c>
      <c r="C1" s="129" t="s">
        <v>107</v>
      </c>
      <c r="D1" s="129" t="s">
        <v>10</v>
      </c>
      <c r="E1" s="128" t="s">
        <v>13</v>
      </c>
      <c r="F1" s="128" t="s">
        <v>89</v>
      </c>
      <c r="G1" s="128" t="s">
        <v>44</v>
      </c>
      <c r="H1" s="125" t="s">
        <v>186</v>
      </c>
      <c r="I1" s="290" t="s">
        <v>221</v>
      </c>
      <c r="J1" s="290" t="s">
        <v>186</v>
      </c>
      <c r="K1" s="128" t="s">
        <v>16</v>
      </c>
    </row>
    <row r="2" spans="1:11">
      <c r="A2" s="132" t="s">
        <v>2</v>
      </c>
      <c r="B2" s="133">
        <v>505</v>
      </c>
      <c r="C2" s="134">
        <v>20</v>
      </c>
      <c r="D2" s="134"/>
      <c r="E2" s="133"/>
      <c r="F2" s="135" t="s">
        <v>96</v>
      </c>
      <c r="G2" s="134" t="s">
        <v>129</v>
      </c>
      <c r="H2" s="136">
        <v>412</v>
      </c>
      <c r="I2" s="136"/>
      <c r="J2" s="136">
        <f>H2+I2</f>
        <v>412</v>
      </c>
      <c r="K2" s="232" t="s">
        <v>132</v>
      </c>
    </row>
    <row r="3" spans="1:11" ht="13.5" thickBot="1">
      <c r="A3" s="182" t="s">
        <v>5</v>
      </c>
      <c r="B3" s="163">
        <v>55</v>
      </c>
      <c r="C3" s="180">
        <v>20</v>
      </c>
      <c r="D3" s="180"/>
      <c r="E3" s="163"/>
      <c r="F3" s="183" t="s">
        <v>96</v>
      </c>
      <c r="G3" s="180" t="s">
        <v>129</v>
      </c>
      <c r="H3" s="184">
        <v>229</v>
      </c>
      <c r="I3" s="184"/>
      <c r="J3" s="184">
        <f t="shared" ref="J3:J16" si="0">H3+I3</f>
        <v>229</v>
      </c>
      <c r="K3" s="199" t="s">
        <v>54</v>
      </c>
    </row>
    <row r="4" spans="1:11" ht="52">
      <c r="A4" s="132" t="s">
        <v>6</v>
      </c>
      <c r="B4" s="133">
        <v>45</v>
      </c>
      <c r="C4" s="133">
        <v>20</v>
      </c>
      <c r="D4" s="133" t="s">
        <v>114</v>
      </c>
      <c r="E4" s="133"/>
      <c r="F4" s="135" t="s">
        <v>96</v>
      </c>
      <c r="G4" s="133" t="s">
        <v>129</v>
      </c>
      <c r="H4" s="187">
        <f>131400+50000</f>
        <v>181400</v>
      </c>
      <c r="I4" s="308">
        <v>95000</v>
      </c>
      <c r="J4" s="308">
        <f t="shared" si="0"/>
        <v>276400</v>
      </c>
      <c r="K4" s="233" t="s">
        <v>230</v>
      </c>
    </row>
    <row r="5" spans="1:11">
      <c r="A5" s="41" t="s">
        <v>5</v>
      </c>
      <c r="B5" s="36">
        <v>55</v>
      </c>
      <c r="C5" s="36">
        <v>20</v>
      </c>
      <c r="D5" s="36" t="s">
        <v>209</v>
      </c>
      <c r="E5" s="36"/>
      <c r="F5" s="140" t="s">
        <v>96</v>
      </c>
      <c r="G5" s="36" t="s">
        <v>129</v>
      </c>
      <c r="H5" s="186">
        <v>15000</v>
      </c>
      <c r="I5" s="309"/>
      <c r="J5" s="309">
        <f t="shared" si="0"/>
        <v>15000</v>
      </c>
      <c r="K5" s="200" t="s">
        <v>213</v>
      </c>
    </row>
    <row r="6" spans="1:11">
      <c r="A6" s="41" t="s">
        <v>6</v>
      </c>
      <c r="B6" s="36">
        <v>45</v>
      </c>
      <c r="C6" s="36">
        <v>20</v>
      </c>
      <c r="D6" s="36" t="s">
        <v>210</v>
      </c>
      <c r="E6" s="36"/>
      <c r="F6" s="140" t="s">
        <v>96</v>
      </c>
      <c r="G6" s="36" t="s">
        <v>129</v>
      </c>
      <c r="H6" s="186">
        <v>70000</v>
      </c>
      <c r="I6" s="309"/>
      <c r="J6" s="309">
        <f t="shared" si="0"/>
        <v>70000</v>
      </c>
      <c r="K6" s="200" t="s">
        <v>212</v>
      </c>
    </row>
    <row r="7" spans="1:11" ht="39">
      <c r="A7" s="41" t="s">
        <v>6</v>
      </c>
      <c r="B7" s="36">
        <v>45</v>
      </c>
      <c r="C7" s="36">
        <v>20</v>
      </c>
      <c r="D7" s="36" t="s">
        <v>211</v>
      </c>
      <c r="E7" s="36"/>
      <c r="F7" s="140" t="s">
        <v>96</v>
      </c>
      <c r="G7" s="36" t="s">
        <v>129</v>
      </c>
      <c r="H7" s="186">
        <v>1000000</v>
      </c>
      <c r="I7" s="325">
        <v>-770273</v>
      </c>
      <c r="J7" s="309">
        <f t="shared" si="0"/>
        <v>229727</v>
      </c>
      <c r="K7" s="200" t="s">
        <v>231</v>
      </c>
    </row>
    <row r="8" spans="1:11" ht="30" customHeight="1">
      <c r="A8" s="139" t="s">
        <v>6</v>
      </c>
      <c r="B8" s="36">
        <v>45</v>
      </c>
      <c r="C8" s="37">
        <v>20</v>
      </c>
      <c r="D8" s="36" t="s">
        <v>48</v>
      </c>
      <c r="E8" s="36"/>
      <c r="F8" s="140" t="s">
        <v>95</v>
      </c>
      <c r="G8" s="36" t="s">
        <v>129</v>
      </c>
      <c r="H8" s="186">
        <f>1579744+365000</f>
        <v>1944744</v>
      </c>
      <c r="I8" s="325">
        <f>770273+346467</f>
        <v>1116740</v>
      </c>
      <c r="J8" s="309">
        <f t="shared" si="0"/>
        <v>3061484</v>
      </c>
      <c r="K8" s="200" t="s">
        <v>249</v>
      </c>
    </row>
    <row r="9" spans="1:11" ht="74.5" customHeight="1">
      <c r="A9" s="139" t="s">
        <v>102</v>
      </c>
      <c r="B9" s="36">
        <v>5</v>
      </c>
      <c r="C9" s="37">
        <v>20</v>
      </c>
      <c r="D9" s="36" t="s">
        <v>120</v>
      </c>
      <c r="E9" s="36"/>
      <c r="F9" s="140" t="s">
        <v>94</v>
      </c>
      <c r="G9" s="36" t="s">
        <v>129</v>
      </c>
      <c r="H9" s="186">
        <v>674343</v>
      </c>
      <c r="I9" s="325">
        <v>367237</v>
      </c>
      <c r="J9" s="309">
        <f t="shared" si="0"/>
        <v>1041580</v>
      </c>
      <c r="K9" s="175" t="s">
        <v>252</v>
      </c>
    </row>
    <row r="10" spans="1:11" ht="13.5" customHeight="1">
      <c r="A10" s="139" t="s">
        <v>72</v>
      </c>
      <c r="B10" s="36">
        <v>5</v>
      </c>
      <c r="C10" s="37">
        <v>20</v>
      </c>
      <c r="D10" s="36" t="s">
        <v>63</v>
      </c>
      <c r="E10" s="36"/>
      <c r="F10" s="140" t="s">
        <v>94</v>
      </c>
      <c r="G10" s="36" t="s">
        <v>129</v>
      </c>
      <c r="H10" s="186">
        <v>10000</v>
      </c>
      <c r="I10" s="309"/>
      <c r="J10" s="309">
        <f t="shared" si="0"/>
        <v>10000</v>
      </c>
      <c r="K10" s="200"/>
    </row>
    <row r="11" spans="1:11" ht="34" customHeight="1">
      <c r="A11" s="139" t="s">
        <v>6</v>
      </c>
      <c r="B11" s="36">
        <v>45</v>
      </c>
      <c r="C11" s="37" t="s">
        <v>232</v>
      </c>
      <c r="D11" s="36" t="s">
        <v>233</v>
      </c>
      <c r="E11" s="36"/>
      <c r="F11" s="140" t="s">
        <v>96</v>
      </c>
      <c r="G11" s="36" t="s">
        <v>129</v>
      </c>
      <c r="H11" s="186"/>
      <c r="I11" s="309">
        <v>78403</v>
      </c>
      <c r="J11" s="309">
        <f t="shared" si="0"/>
        <v>78403</v>
      </c>
      <c r="K11" s="200" t="s">
        <v>234</v>
      </c>
    </row>
    <row r="12" spans="1:11" ht="30.5" customHeight="1">
      <c r="A12" s="41" t="s">
        <v>6</v>
      </c>
      <c r="B12" s="36">
        <v>45</v>
      </c>
      <c r="C12" s="36" t="s">
        <v>187</v>
      </c>
      <c r="D12" s="36" t="s">
        <v>49</v>
      </c>
      <c r="E12" s="36"/>
      <c r="F12" s="140" t="s">
        <v>96</v>
      </c>
      <c r="G12" s="36" t="s">
        <v>129</v>
      </c>
      <c r="H12" s="189">
        <v>10000</v>
      </c>
      <c r="I12" s="295">
        <v>17023</v>
      </c>
      <c r="J12" s="295">
        <f t="shared" si="0"/>
        <v>27023</v>
      </c>
      <c r="K12" s="231" t="s">
        <v>250</v>
      </c>
    </row>
    <row r="13" spans="1:11" ht="143">
      <c r="A13" s="205" t="s">
        <v>6</v>
      </c>
      <c r="B13" s="37">
        <v>45</v>
      </c>
      <c r="C13" s="37">
        <v>20</v>
      </c>
      <c r="D13" s="37" t="s">
        <v>49</v>
      </c>
      <c r="E13" s="37"/>
      <c r="F13" s="188" t="s">
        <v>96</v>
      </c>
      <c r="G13" s="37" t="s">
        <v>129</v>
      </c>
      <c r="H13" s="189">
        <v>4255000</v>
      </c>
      <c r="I13" s="295">
        <f>-3964000-100000-96000-95000</f>
        <v>-4255000</v>
      </c>
      <c r="J13" s="295">
        <f t="shared" si="0"/>
        <v>0</v>
      </c>
      <c r="K13" s="175" t="s">
        <v>274</v>
      </c>
    </row>
    <row r="14" spans="1:11" ht="26.5" thickBot="1">
      <c r="A14" s="275" t="s">
        <v>6</v>
      </c>
      <c r="B14" s="138">
        <v>45</v>
      </c>
      <c r="C14" s="138" t="s">
        <v>23</v>
      </c>
      <c r="D14" s="138" t="s">
        <v>50</v>
      </c>
      <c r="E14" s="138"/>
      <c r="F14" s="282" t="s">
        <v>96</v>
      </c>
      <c r="G14" s="138" t="s">
        <v>129</v>
      </c>
      <c r="H14" s="283">
        <v>384000</v>
      </c>
      <c r="I14" s="310">
        <v>42123</v>
      </c>
      <c r="J14" s="310">
        <f t="shared" si="0"/>
        <v>426123</v>
      </c>
      <c r="K14" s="235" t="s">
        <v>251</v>
      </c>
    </row>
    <row r="15" spans="1:11" ht="39">
      <c r="A15" s="185" t="s">
        <v>45</v>
      </c>
      <c r="B15" s="278">
        <v>45</v>
      </c>
      <c r="C15" s="278">
        <v>40</v>
      </c>
      <c r="D15" s="278"/>
      <c r="E15" s="279" t="s">
        <v>216</v>
      </c>
      <c r="F15" s="179">
        <v>1600</v>
      </c>
      <c r="G15" s="278" t="s">
        <v>129</v>
      </c>
      <c r="H15" s="280">
        <v>66744</v>
      </c>
      <c r="I15" s="311">
        <v>1807</v>
      </c>
      <c r="J15" s="311">
        <f t="shared" si="0"/>
        <v>68551</v>
      </c>
      <c r="K15" s="281" t="s">
        <v>253</v>
      </c>
    </row>
    <row r="16" spans="1:11" ht="20.25" customHeight="1" thickBot="1">
      <c r="A16" s="137" t="s">
        <v>45</v>
      </c>
      <c r="B16" s="138">
        <v>45</v>
      </c>
      <c r="C16" s="138">
        <v>40</v>
      </c>
      <c r="D16" s="144"/>
      <c r="E16" s="144" t="s">
        <v>105</v>
      </c>
      <c r="F16" s="141" t="s">
        <v>95</v>
      </c>
      <c r="G16" s="108" t="s">
        <v>129</v>
      </c>
      <c r="H16" s="176">
        <v>25000</v>
      </c>
      <c r="I16" s="303"/>
      <c r="J16" s="303">
        <f t="shared" si="0"/>
        <v>25000</v>
      </c>
      <c r="K16" s="264" t="s">
        <v>153</v>
      </c>
    </row>
    <row r="17" spans="7:11" ht="13.5" customHeight="1">
      <c r="G17" s="142" t="s">
        <v>3</v>
      </c>
      <c r="H17" s="76">
        <f>SUM(H2:H16)</f>
        <v>8636872</v>
      </c>
      <c r="I17" s="76">
        <f t="shared" ref="I17:J17" si="1">SUM(I2:I16)</f>
        <v>-3306940</v>
      </c>
      <c r="J17" s="76">
        <f t="shared" si="1"/>
        <v>5329932</v>
      </c>
      <c r="K17" s="143"/>
    </row>
  </sheetData>
  <pageMargins left="1.6875" right="0.7" top="0.75" bottom="0.75" header="0.3" footer="0.3"/>
  <pageSetup paperSize="8" orientation="landscape" r:id="rId1"/>
  <headerFooter>
    <oddHeader>&amp;L&amp;K000000Kodakondsuspoliitika ja kodanikuühiskonna osakond&amp;RLisa 3</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view="pageLayout" topLeftCell="A13" zoomScaleNormal="100" workbookViewId="0">
      <selection activeCell="J9" sqref="J9"/>
    </sheetView>
  </sheetViews>
  <sheetFormatPr defaultColWidth="9.08984375" defaultRowHeight="13"/>
  <cols>
    <col min="1" max="1" width="27" style="3" customWidth="1"/>
    <col min="2" max="2" width="6.54296875" style="3" customWidth="1"/>
    <col min="3" max="3" width="9.36328125" style="3" customWidth="1"/>
    <col min="4" max="4" width="18.54296875" style="3" customWidth="1"/>
    <col min="5" max="5" width="11.54296875" style="3" customWidth="1"/>
    <col min="6" max="6" width="11" style="3" customWidth="1"/>
    <col min="7" max="9" width="9.08984375" style="131"/>
    <col min="10" max="10" width="60.6328125" style="3" customWidth="1"/>
    <col min="11" max="16384" width="9.08984375" style="3"/>
  </cols>
  <sheetData>
    <row r="1" spans="1:10" ht="47.25" customHeight="1" thickBot="1">
      <c r="A1" s="2" t="s">
        <v>0</v>
      </c>
      <c r="B1" s="47" t="s">
        <v>108</v>
      </c>
      <c r="C1" s="47" t="s">
        <v>107</v>
      </c>
      <c r="D1" s="47" t="s">
        <v>10</v>
      </c>
      <c r="E1" s="2" t="s">
        <v>89</v>
      </c>
      <c r="F1" s="2" t="s">
        <v>44</v>
      </c>
      <c r="G1" s="125" t="s">
        <v>186</v>
      </c>
      <c r="H1" s="290" t="s">
        <v>221</v>
      </c>
      <c r="I1" s="290" t="s">
        <v>186</v>
      </c>
      <c r="J1" s="42" t="s">
        <v>16</v>
      </c>
    </row>
    <row r="2" spans="1:10">
      <c r="A2" s="60" t="s">
        <v>4</v>
      </c>
      <c r="B2" s="6">
        <v>505</v>
      </c>
      <c r="C2" s="52">
        <v>20</v>
      </c>
      <c r="D2" s="6"/>
      <c r="E2" s="68" t="s">
        <v>94</v>
      </c>
      <c r="F2" s="7" t="s">
        <v>25</v>
      </c>
      <c r="G2" s="93">
        <v>481</v>
      </c>
      <c r="H2" s="93"/>
      <c r="I2" s="93">
        <f>G2+H2</f>
        <v>481</v>
      </c>
      <c r="J2" s="201" t="s">
        <v>175</v>
      </c>
    </row>
    <row r="3" spans="1:10" ht="13.5" thickBot="1">
      <c r="A3" s="61" t="s">
        <v>1</v>
      </c>
      <c r="B3" s="10">
        <v>55</v>
      </c>
      <c r="C3" s="62">
        <v>20</v>
      </c>
      <c r="D3" s="10"/>
      <c r="E3" s="10" t="s">
        <v>94</v>
      </c>
      <c r="F3" s="11" t="s">
        <v>25</v>
      </c>
      <c r="G3" s="157">
        <v>1498</v>
      </c>
      <c r="H3" s="157"/>
      <c r="I3" s="157">
        <f t="shared" ref="I3:I18" si="0">G3+H3</f>
        <v>1498</v>
      </c>
      <c r="J3" s="202" t="s">
        <v>182</v>
      </c>
    </row>
    <row r="4" spans="1:10" ht="117">
      <c r="A4" s="21" t="s">
        <v>64</v>
      </c>
      <c r="B4" s="103">
        <v>5</v>
      </c>
      <c r="C4" s="220">
        <v>20</v>
      </c>
      <c r="D4" s="105" t="s">
        <v>56</v>
      </c>
      <c r="E4" s="105" t="s">
        <v>94</v>
      </c>
      <c r="F4" s="96" t="s">
        <v>24</v>
      </c>
      <c r="G4" s="90">
        <v>23000</v>
      </c>
      <c r="H4" s="90">
        <v>-4590</v>
      </c>
      <c r="I4" s="90">
        <f t="shared" si="0"/>
        <v>18410</v>
      </c>
      <c r="J4" s="221" t="s">
        <v>255</v>
      </c>
    </row>
    <row r="5" spans="1:10" ht="19.25" customHeight="1">
      <c r="A5" s="214" t="s">
        <v>66</v>
      </c>
      <c r="B5" s="37">
        <v>5</v>
      </c>
      <c r="C5" s="37">
        <v>20</v>
      </c>
      <c r="D5" s="37" t="s">
        <v>57</v>
      </c>
      <c r="E5" s="115" t="s">
        <v>94</v>
      </c>
      <c r="F5" s="153" t="s">
        <v>24</v>
      </c>
      <c r="G5" s="57"/>
      <c r="H5" s="57"/>
      <c r="I5" s="57">
        <f t="shared" si="0"/>
        <v>0</v>
      </c>
      <c r="J5" s="314" t="s">
        <v>191</v>
      </c>
    </row>
    <row r="6" spans="1:10" ht="16.75" customHeight="1">
      <c r="A6" s="214" t="s">
        <v>66</v>
      </c>
      <c r="B6" s="37">
        <v>5</v>
      </c>
      <c r="C6" s="37">
        <v>44</v>
      </c>
      <c r="D6" s="37" t="s">
        <v>57</v>
      </c>
      <c r="E6" s="115" t="s">
        <v>94</v>
      </c>
      <c r="F6" s="153" t="s">
        <v>24</v>
      </c>
      <c r="G6" s="57">
        <v>60000</v>
      </c>
      <c r="H6" s="57"/>
      <c r="I6" s="57">
        <f t="shared" si="0"/>
        <v>60000</v>
      </c>
      <c r="J6" s="314"/>
    </row>
    <row r="7" spans="1:10">
      <c r="A7" s="214" t="s">
        <v>159</v>
      </c>
      <c r="B7" s="37">
        <v>5</v>
      </c>
      <c r="C7" s="37">
        <v>20</v>
      </c>
      <c r="D7" s="37" t="s">
        <v>167</v>
      </c>
      <c r="E7" s="115" t="s">
        <v>94</v>
      </c>
      <c r="F7" s="153" t="s">
        <v>24</v>
      </c>
      <c r="G7" s="57">
        <v>800</v>
      </c>
      <c r="H7" s="57"/>
      <c r="I7" s="57">
        <f t="shared" si="0"/>
        <v>800</v>
      </c>
      <c r="J7" s="214" t="s">
        <v>168</v>
      </c>
    </row>
    <row r="8" spans="1:10">
      <c r="A8" s="214" t="s">
        <v>159</v>
      </c>
      <c r="B8" s="37">
        <v>5</v>
      </c>
      <c r="C8" s="37">
        <v>20</v>
      </c>
      <c r="D8" s="37" t="s">
        <v>160</v>
      </c>
      <c r="E8" s="115" t="s">
        <v>94</v>
      </c>
      <c r="F8" s="153" t="s">
        <v>24</v>
      </c>
      <c r="G8" s="57">
        <v>3000</v>
      </c>
      <c r="H8" s="57"/>
      <c r="I8" s="57">
        <f t="shared" si="0"/>
        <v>3000</v>
      </c>
      <c r="J8" s="216"/>
    </row>
    <row r="9" spans="1:10">
      <c r="A9" s="214" t="s">
        <v>67</v>
      </c>
      <c r="B9" s="37">
        <v>5</v>
      </c>
      <c r="C9" s="37">
        <v>20</v>
      </c>
      <c r="D9" s="37" t="s">
        <v>139</v>
      </c>
      <c r="E9" s="115" t="s">
        <v>94</v>
      </c>
      <c r="F9" s="153" t="s">
        <v>24</v>
      </c>
      <c r="G9" s="57">
        <v>3000</v>
      </c>
      <c r="H9" s="57"/>
      <c r="I9" s="57">
        <f t="shared" si="0"/>
        <v>3000</v>
      </c>
      <c r="J9" s="216"/>
    </row>
    <row r="10" spans="1:10">
      <c r="A10" s="34" t="s">
        <v>68</v>
      </c>
      <c r="B10" s="28">
        <v>5</v>
      </c>
      <c r="C10" s="27">
        <v>20</v>
      </c>
      <c r="D10" s="27" t="s">
        <v>58</v>
      </c>
      <c r="E10" s="115" t="s">
        <v>94</v>
      </c>
      <c r="F10" s="14" t="s">
        <v>24</v>
      </c>
      <c r="G10" s="17">
        <v>8500</v>
      </c>
      <c r="H10" s="17"/>
      <c r="I10" s="17">
        <f t="shared" si="0"/>
        <v>8500</v>
      </c>
      <c r="J10" s="217"/>
    </row>
    <row r="11" spans="1:10">
      <c r="A11" s="34" t="s">
        <v>70</v>
      </c>
      <c r="B11" s="28">
        <v>5</v>
      </c>
      <c r="C11" s="27">
        <v>20</v>
      </c>
      <c r="D11" s="27" t="s">
        <v>61</v>
      </c>
      <c r="E11" s="115" t="s">
        <v>94</v>
      </c>
      <c r="F11" s="14" t="s">
        <v>24</v>
      </c>
      <c r="G11" s="17">
        <v>5000</v>
      </c>
      <c r="H11" s="17"/>
      <c r="I11" s="17">
        <f t="shared" si="0"/>
        <v>5000</v>
      </c>
      <c r="J11" s="217"/>
    </row>
    <row r="12" spans="1:10">
      <c r="A12" s="222" t="s">
        <v>185</v>
      </c>
      <c r="B12" s="28">
        <v>5</v>
      </c>
      <c r="C12" s="27">
        <v>20</v>
      </c>
      <c r="D12" s="27" t="s">
        <v>193</v>
      </c>
      <c r="E12" s="115" t="s">
        <v>94</v>
      </c>
      <c r="F12" s="14" t="s">
        <v>24</v>
      </c>
      <c r="G12" s="17">
        <v>8700</v>
      </c>
      <c r="H12" s="17"/>
      <c r="I12" s="17">
        <f t="shared" si="0"/>
        <v>8700</v>
      </c>
      <c r="J12" s="215" t="s">
        <v>194</v>
      </c>
    </row>
    <row r="13" spans="1:10" ht="26">
      <c r="A13" s="139" t="s">
        <v>1</v>
      </c>
      <c r="B13" s="36">
        <v>55</v>
      </c>
      <c r="C13" s="37">
        <v>20</v>
      </c>
      <c r="D13" s="36" t="s">
        <v>170</v>
      </c>
      <c r="E13" s="140" t="s">
        <v>94</v>
      </c>
      <c r="F13" s="36" t="s">
        <v>24</v>
      </c>
      <c r="G13" s="186">
        <v>2400</v>
      </c>
      <c r="H13" s="186"/>
      <c r="I13" s="186">
        <f t="shared" si="0"/>
        <v>2400</v>
      </c>
      <c r="J13" s="198" t="s">
        <v>192</v>
      </c>
    </row>
    <row r="14" spans="1:10" ht="52">
      <c r="A14" s="139" t="s">
        <v>1</v>
      </c>
      <c r="B14" s="36">
        <v>55</v>
      </c>
      <c r="C14" s="37" t="s">
        <v>232</v>
      </c>
      <c r="D14" s="36" t="s">
        <v>170</v>
      </c>
      <c r="E14" s="140" t="s">
        <v>94</v>
      </c>
      <c r="F14" s="36" t="s">
        <v>24</v>
      </c>
      <c r="G14" s="309"/>
      <c r="H14" s="309">
        <v>3600</v>
      </c>
      <c r="I14" s="309">
        <v>3600</v>
      </c>
      <c r="J14" s="198" t="s">
        <v>254</v>
      </c>
    </row>
    <row r="15" spans="1:10">
      <c r="A15" s="13" t="s">
        <v>65</v>
      </c>
      <c r="B15" s="64">
        <v>5</v>
      </c>
      <c r="C15" s="28">
        <v>20</v>
      </c>
      <c r="D15" s="30" t="s">
        <v>97</v>
      </c>
      <c r="E15" s="30" t="s">
        <v>94</v>
      </c>
      <c r="F15" s="16" t="s">
        <v>24</v>
      </c>
      <c r="G15" s="92">
        <v>7000</v>
      </c>
      <c r="H15" s="92"/>
      <c r="I15" s="92">
        <f t="shared" si="0"/>
        <v>7000</v>
      </c>
      <c r="J15" s="219" t="s">
        <v>183</v>
      </c>
    </row>
    <row r="16" spans="1:10">
      <c r="A16" s="13" t="s">
        <v>69</v>
      </c>
      <c r="B16" s="64">
        <v>5</v>
      </c>
      <c r="C16" s="28">
        <v>20</v>
      </c>
      <c r="D16" s="30" t="s">
        <v>60</v>
      </c>
      <c r="E16" s="30" t="s">
        <v>94</v>
      </c>
      <c r="F16" s="16" t="s">
        <v>24</v>
      </c>
      <c r="G16" s="92">
        <v>4000</v>
      </c>
      <c r="H16" s="92"/>
      <c r="I16" s="92">
        <f t="shared" si="0"/>
        <v>4000</v>
      </c>
      <c r="J16" s="218"/>
    </row>
    <row r="17" spans="1:10">
      <c r="A17" s="13" t="s">
        <v>113</v>
      </c>
      <c r="B17" s="64"/>
      <c r="C17" s="28"/>
      <c r="D17" s="30" t="s">
        <v>112</v>
      </c>
      <c r="E17" s="30" t="s">
        <v>94</v>
      </c>
      <c r="F17" s="16" t="s">
        <v>24</v>
      </c>
      <c r="G17" s="92">
        <v>4500</v>
      </c>
      <c r="H17" s="92"/>
      <c r="I17" s="92">
        <f t="shared" si="0"/>
        <v>4500</v>
      </c>
      <c r="J17" s="214"/>
    </row>
    <row r="18" spans="1:10" ht="65">
      <c r="A18" s="13" t="s">
        <v>71</v>
      </c>
      <c r="B18" s="64">
        <v>5</v>
      </c>
      <c r="C18" s="28">
        <v>20</v>
      </c>
      <c r="D18" s="30" t="s">
        <v>62</v>
      </c>
      <c r="E18" s="30" t="s">
        <v>94</v>
      </c>
      <c r="F18" s="16" t="s">
        <v>24</v>
      </c>
      <c r="G18" s="92">
        <f>12000+7000+1000+2000+2000+500</f>
        <v>24500</v>
      </c>
      <c r="H18" s="92"/>
      <c r="I18" s="92">
        <f t="shared" si="0"/>
        <v>24500</v>
      </c>
      <c r="J18" s="219" t="s">
        <v>190</v>
      </c>
    </row>
    <row r="19" spans="1:10">
      <c r="D19" s="19"/>
      <c r="E19" s="19"/>
      <c r="F19" s="18" t="s">
        <v>3</v>
      </c>
      <c r="G19" s="76">
        <f>SUM(G2:G18)</f>
        <v>156379</v>
      </c>
      <c r="H19" s="76">
        <f>SUM(H2:H18)</f>
        <v>-990</v>
      </c>
      <c r="I19" s="76">
        <f>SUM(I2:I18)</f>
        <v>155389</v>
      </c>
    </row>
    <row r="23" spans="1:10">
      <c r="J23" s="67"/>
    </row>
  </sheetData>
  <mergeCells count="1">
    <mergeCell ref="J5:J6"/>
  </mergeCells>
  <pageMargins left="0.36458333333333331" right="0.7" top="0.75" bottom="0.75" header="0.3" footer="0.3"/>
  <pageSetup paperSize="8" orientation="landscape" r:id="rId1"/>
  <headerFooter>
    <oddHeader>&amp;LKommunikatsiooniosakond&amp;RLisa 4</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
  <sheetViews>
    <sheetView view="pageLayout" zoomScaleNormal="100" workbookViewId="0"/>
  </sheetViews>
  <sheetFormatPr defaultColWidth="9.08984375" defaultRowHeight="13"/>
  <cols>
    <col min="1" max="1" width="18.36328125" style="3" customWidth="1"/>
    <col min="2" max="2" width="7.90625" style="3" customWidth="1"/>
    <col min="3" max="3" width="8.90625" style="3" customWidth="1"/>
    <col min="4" max="4" width="22.90625" style="3" customWidth="1"/>
    <col min="5" max="5" width="10.54296875" style="3" customWidth="1"/>
    <col min="6" max="6" width="11.08984375" style="3" customWidth="1"/>
    <col min="7" max="9" width="9.08984375" style="67"/>
    <col min="10" max="10" width="49.453125" style="3" customWidth="1"/>
    <col min="11" max="16384" width="9.08984375" style="3"/>
  </cols>
  <sheetData>
    <row r="1" spans="1:10" ht="39">
      <c r="A1" s="35" t="s">
        <v>0</v>
      </c>
      <c r="B1" s="35" t="s">
        <v>108</v>
      </c>
      <c r="C1" s="35" t="s">
        <v>107</v>
      </c>
      <c r="D1" s="35" t="s">
        <v>10</v>
      </c>
      <c r="E1" s="35" t="s">
        <v>89</v>
      </c>
      <c r="F1" s="35" t="s">
        <v>44</v>
      </c>
      <c r="G1" s="125" t="s">
        <v>186</v>
      </c>
      <c r="H1" s="125" t="s">
        <v>221</v>
      </c>
      <c r="I1" s="125" t="s">
        <v>186</v>
      </c>
      <c r="J1" s="35" t="s">
        <v>16</v>
      </c>
    </row>
    <row r="2" spans="1:10">
      <c r="A2" s="14" t="s">
        <v>2</v>
      </c>
      <c r="B2" s="15">
        <v>505</v>
      </c>
      <c r="C2" s="27">
        <v>20</v>
      </c>
      <c r="D2" s="27"/>
      <c r="E2" s="31" t="s">
        <v>94</v>
      </c>
      <c r="F2" s="14" t="s">
        <v>21</v>
      </c>
      <c r="G2" s="83">
        <v>1150</v>
      </c>
      <c r="H2" s="83"/>
      <c r="I2" s="83">
        <f>G2+H2</f>
        <v>1150</v>
      </c>
      <c r="J2" s="153" t="s">
        <v>195</v>
      </c>
    </row>
    <row r="3" spans="1:10">
      <c r="A3" s="14" t="s">
        <v>1</v>
      </c>
      <c r="B3" s="15">
        <v>55</v>
      </c>
      <c r="C3" s="27">
        <v>20</v>
      </c>
      <c r="D3" s="27"/>
      <c r="E3" s="31" t="s">
        <v>94</v>
      </c>
      <c r="F3" s="14" t="s">
        <v>21</v>
      </c>
      <c r="G3" s="83">
        <v>1444</v>
      </c>
      <c r="H3" s="83"/>
      <c r="I3" s="83">
        <f t="shared" ref="I3:I4" si="0">G3+H3</f>
        <v>1444</v>
      </c>
      <c r="J3" s="153" t="s">
        <v>156</v>
      </c>
    </row>
    <row r="4" spans="1:10" ht="39">
      <c r="A4" s="164" t="s">
        <v>102</v>
      </c>
      <c r="B4" s="15">
        <v>5</v>
      </c>
      <c r="C4" s="27">
        <v>20</v>
      </c>
      <c r="D4" s="27" t="s">
        <v>59</v>
      </c>
      <c r="E4" s="71" t="s">
        <v>94</v>
      </c>
      <c r="F4" s="14" t="s">
        <v>21</v>
      </c>
      <c r="G4" s="83"/>
      <c r="H4" s="83">
        <v>10000</v>
      </c>
      <c r="I4" s="83">
        <f t="shared" si="0"/>
        <v>10000</v>
      </c>
      <c r="J4" s="154" t="s">
        <v>236</v>
      </c>
    </row>
    <row r="5" spans="1:10">
      <c r="E5" s="19"/>
      <c r="F5" s="18" t="s">
        <v>3</v>
      </c>
      <c r="G5" s="86">
        <f t="shared" ref="G5:I5" si="1">SUM(G2:G4)</f>
        <v>2594</v>
      </c>
      <c r="H5" s="86">
        <f t="shared" si="1"/>
        <v>10000</v>
      </c>
      <c r="I5" s="86">
        <f t="shared" si="1"/>
        <v>12594</v>
      </c>
    </row>
  </sheetData>
  <pageMargins left="0.7" right="0.7" top="0.75" bottom="0.75" header="0.3" footer="0.3"/>
  <pageSetup paperSize="8" orientation="landscape" r:id="rId1"/>
  <headerFooter>
    <oddHeader>&amp;L&amp;10&amp;K000000Sisejulgeoleku asekantsler&amp;RLisa 5</oddHead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
  <sheetViews>
    <sheetView view="pageLayout" zoomScaleNormal="100" workbookViewId="0"/>
  </sheetViews>
  <sheetFormatPr defaultColWidth="9.08984375" defaultRowHeight="13"/>
  <cols>
    <col min="1" max="1" width="15.453125" style="3" customWidth="1"/>
    <col min="2" max="2" width="6.6328125" style="3" customWidth="1"/>
    <col min="3" max="3" width="10.36328125" style="3" customWidth="1"/>
    <col min="4" max="4" width="22.36328125" style="3" customWidth="1"/>
    <col min="5" max="5" width="10.6328125" style="3" customWidth="1"/>
    <col min="6" max="6" width="11.453125" style="3" customWidth="1"/>
    <col min="7" max="7" width="10.6328125" style="3" customWidth="1"/>
    <col min="8" max="8" width="9" style="113" customWidth="1"/>
    <col min="9" max="9" width="45" style="3" customWidth="1"/>
    <col min="10" max="16384" width="9.08984375" style="3"/>
  </cols>
  <sheetData>
    <row r="1" spans="1:9" ht="26.5" thickBot="1">
      <c r="A1" s="2" t="s">
        <v>0</v>
      </c>
      <c r="B1" s="91" t="s">
        <v>108</v>
      </c>
      <c r="C1" s="91" t="s">
        <v>107</v>
      </c>
      <c r="D1" s="91" t="s">
        <v>10</v>
      </c>
      <c r="E1" s="2" t="s">
        <v>89</v>
      </c>
      <c r="F1" s="2" t="s">
        <v>13</v>
      </c>
      <c r="G1" s="2" t="s">
        <v>44</v>
      </c>
      <c r="H1" s="125" t="s">
        <v>186</v>
      </c>
      <c r="I1" s="2" t="s">
        <v>16</v>
      </c>
    </row>
    <row r="2" spans="1:9">
      <c r="A2" s="51" t="s">
        <v>4</v>
      </c>
      <c r="B2" s="6">
        <v>505</v>
      </c>
      <c r="C2" s="52">
        <v>20</v>
      </c>
      <c r="D2" s="6"/>
      <c r="E2" s="59" t="s">
        <v>94</v>
      </c>
      <c r="F2" s="45"/>
      <c r="G2" s="5" t="s">
        <v>22</v>
      </c>
      <c r="H2" s="93">
        <v>1008</v>
      </c>
      <c r="I2" s="201" t="s">
        <v>54</v>
      </c>
    </row>
    <row r="3" spans="1:9" ht="13.5" thickBot="1">
      <c r="A3" s="53" t="s">
        <v>1</v>
      </c>
      <c r="B3" s="54">
        <v>55</v>
      </c>
      <c r="C3" s="55">
        <v>20</v>
      </c>
      <c r="D3" s="54"/>
      <c r="E3" s="48" t="s">
        <v>94</v>
      </c>
      <c r="F3" s="56"/>
      <c r="G3" s="49" t="s">
        <v>22</v>
      </c>
      <c r="H3" s="158">
        <v>9345</v>
      </c>
      <c r="I3" s="199" t="s">
        <v>132</v>
      </c>
    </row>
    <row r="4" spans="1:9" ht="39.5" thickBot="1">
      <c r="A4" s="85" t="s">
        <v>102</v>
      </c>
      <c r="B4" s="44">
        <v>5</v>
      </c>
      <c r="C4" s="44">
        <v>40</v>
      </c>
      <c r="D4" s="109" t="s">
        <v>256</v>
      </c>
      <c r="E4" s="110">
        <v>10702</v>
      </c>
      <c r="F4" s="110" t="s">
        <v>104</v>
      </c>
      <c r="G4" s="111" t="s">
        <v>22</v>
      </c>
      <c r="H4" s="234">
        <v>1135646</v>
      </c>
      <c r="I4" s="203" t="s">
        <v>133</v>
      </c>
    </row>
    <row r="5" spans="1:9">
      <c r="E5" s="19"/>
      <c r="G5" s="18" t="s">
        <v>3</v>
      </c>
      <c r="H5" s="76">
        <f>SUM(H2:H4)</f>
        <v>1145999</v>
      </c>
    </row>
    <row r="9" spans="1:9">
      <c r="G9" s="58"/>
    </row>
  </sheetData>
  <pageMargins left="0.375" right="0.35416666666666669" top="0.75" bottom="0.75" header="0.3" footer="0.3"/>
  <pageSetup paperSize="8" orientation="landscape" r:id="rId1"/>
  <headerFooter>
    <oddHeader>&amp;LKorrakaitse- ja kriminaalpoliitika osakond&amp;RLisa 6</oddHead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view="pageLayout" topLeftCell="A7" zoomScaleNormal="100" workbookViewId="0"/>
  </sheetViews>
  <sheetFormatPr defaultColWidth="9.08984375" defaultRowHeight="13"/>
  <cols>
    <col min="1" max="1" width="20.36328125" style="1" customWidth="1"/>
    <col min="2" max="2" width="6.6328125" style="3" customWidth="1"/>
    <col min="3" max="3" width="10.6328125" style="3" customWidth="1"/>
    <col min="4" max="4" width="14.6328125" style="3" customWidth="1"/>
    <col min="5" max="5" width="9.6328125" style="3" customWidth="1"/>
    <col min="6" max="6" width="10.90625" style="3" customWidth="1"/>
    <col min="7" max="9" width="9.453125" style="113" customWidth="1"/>
    <col min="10" max="10" width="60.54296875" style="3" customWidth="1"/>
    <col min="11" max="16384" width="9.08984375" style="3"/>
  </cols>
  <sheetData>
    <row r="1" spans="1:12" ht="26.5" thickBot="1">
      <c r="A1" s="2" t="s">
        <v>0</v>
      </c>
      <c r="B1" s="47" t="s">
        <v>108</v>
      </c>
      <c r="C1" s="47" t="s">
        <v>107</v>
      </c>
      <c r="D1" s="47" t="s">
        <v>10</v>
      </c>
      <c r="E1" s="2" t="s">
        <v>89</v>
      </c>
      <c r="F1" s="2" t="s">
        <v>44</v>
      </c>
      <c r="G1" s="125" t="s">
        <v>186</v>
      </c>
      <c r="H1" s="290" t="s">
        <v>221</v>
      </c>
      <c r="I1" s="290" t="s">
        <v>186</v>
      </c>
      <c r="J1" s="42" t="s">
        <v>16</v>
      </c>
    </row>
    <row r="2" spans="1:12">
      <c r="A2" s="60" t="s">
        <v>4</v>
      </c>
      <c r="B2" s="6">
        <v>505</v>
      </c>
      <c r="C2" s="52">
        <v>20</v>
      </c>
      <c r="D2" s="6"/>
      <c r="E2" s="68" t="s">
        <v>94</v>
      </c>
      <c r="F2" s="23" t="s">
        <v>29</v>
      </c>
      <c r="G2" s="88">
        <v>537</v>
      </c>
      <c r="H2" s="88"/>
      <c r="I2" s="88">
        <f>G2+H2</f>
        <v>537</v>
      </c>
      <c r="J2" s="232" t="s">
        <v>54</v>
      </c>
    </row>
    <row r="3" spans="1:12" ht="13.5" thickBot="1">
      <c r="A3" s="61" t="s">
        <v>1</v>
      </c>
      <c r="B3" s="10">
        <v>55</v>
      </c>
      <c r="C3" s="151">
        <v>20</v>
      </c>
      <c r="D3" s="66"/>
      <c r="E3" s="152" t="s">
        <v>94</v>
      </c>
      <c r="F3" s="26" t="s">
        <v>29</v>
      </c>
      <c r="G3" s="89">
        <v>605</v>
      </c>
      <c r="H3" s="89"/>
      <c r="I3" s="89">
        <f t="shared" ref="I3:I15" si="0">G3+H3</f>
        <v>605</v>
      </c>
      <c r="J3" s="235" t="s">
        <v>54</v>
      </c>
    </row>
    <row r="4" spans="1:12" ht="104">
      <c r="A4" s="4" t="s">
        <v>9</v>
      </c>
      <c r="B4" s="63">
        <v>5</v>
      </c>
      <c r="C4" s="329">
        <v>20</v>
      </c>
      <c r="D4" s="330"/>
      <c r="E4" s="134"/>
      <c r="F4" s="134"/>
      <c r="G4" s="331">
        <v>8731442</v>
      </c>
      <c r="H4" s="332">
        <f>-30000+18000+13945</f>
        <v>1945</v>
      </c>
      <c r="I4" s="332">
        <f t="shared" si="0"/>
        <v>8733387</v>
      </c>
      <c r="J4" s="147" t="s">
        <v>261</v>
      </c>
    </row>
    <row r="5" spans="1:12" ht="26">
      <c r="A5" s="13" t="s">
        <v>9</v>
      </c>
      <c r="B5" s="64">
        <v>5</v>
      </c>
      <c r="C5" s="194">
        <v>20</v>
      </c>
      <c r="D5" s="195" t="s">
        <v>121</v>
      </c>
      <c r="E5" s="37" t="s">
        <v>94</v>
      </c>
      <c r="F5" s="37" t="s">
        <v>47</v>
      </c>
      <c r="G5" s="57">
        <v>39890</v>
      </c>
      <c r="H5" s="294">
        <v>35267</v>
      </c>
      <c r="I5" s="294">
        <f t="shared" si="0"/>
        <v>75157</v>
      </c>
      <c r="J5" s="175" t="s">
        <v>257</v>
      </c>
    </row>
    <row r="6" spans="1:12" ht="26">
      <c r="A6" s="139" t="s">
        <v>9</v>
      </c>
      <c r="B6" s="36">
        <v>5</v>
      </c>
      <c r="C6" s="37">
        <v>20</v>
      </c>
      <c r="D6" s="37" t="s">
        <v>171</v>
      </c>
      <c r="E6" s="188" t="s">
        <v>94</v>
      </c>
      <c r="F6" s="37" t="s">
        <v>47</v>
      </c>
      <c r="G6" s="189">
        <v>48000</v>
      </c>
      <c r="H6" s="295"/>
      <c r="I6" s="295">
        <f t="shared" si="0"/>
        <v>48000</v>
      </c>
      <c r="J6" s="231" t="s">
        <v>198</v>
      </c>
    </row>
    <row r="7" spans="1:12" ht="39">
      <c r="A7" s="139" t="s">
        <v>9</v>
      </c>
      <c r="B7" s="36">
        <v>5</v>
      </c>
      <c r="C7" s="37" t="s">
        <v>258</v>
      </c>
      <c r="D7" s="37" t="s">
        <v>171</v>
      </c>
      <c r="E7" s="188" t="s">
        <v>94</v>
      </c>
      <c r="F7" s="37" t="s">
        <v>47</v>
      </c>
      <c r="G7" s="189"/>
      <c r="H7" s="295">
        <v>15597</v>
      </c>
      <c r="I7" s="295">
        <f t="shared" si="0"/>
        <v>15597</v>
      </c>
      <c r="J7" s="231" t="s">
        <v>259</v>
      </c>
    </row>
    <row r="8" spans="1:12">
      <c r="A8" s="148" t="s">
        <v>79</v>
      </c>
      <c r="B8" s="40">
        <v>41</v>
      </c>
      <c r="C8" s="37">
        <v>20</v>
      </c>
      <c r="D8" s="37" t="s">
        <v>80</v>
      </c>
      <c r="E8" s="37" t="s">
        <v>94</v>
      </c>
      <c r="F8" s="37" t="s">
        <v>47</v>
      </c>
      <c r="G8" s="57">
        <v>2000</v>
      </c>
      <c r="H8" s="294">
        <v>-2000</v>
      </c>
      <c r="I8" s="294">
        <f t="shared" si="0"/>
        <v>0</v>
      </c>
      <c r="J8" s="237" t="s">
        <v>222</v>
      </c>
      <c r="L8" s="284"/>
    </row>
    <row r="9" spans="1:12">
      <c r="A9" s="41" t="s">
        <v>73</v>
      </c>
      <c r="B9" s="40">
        <v>5</v>
      </c>
      <c r="C9" s="37">
        <v>20</v>
      </c>
      <c r="D9" s="190" t="s">
        <v>76</v>
      </c>
      <c r="E9" s="190" t="s">
        <v>94</v>
      </c>
      <c r="F9" s="37" t="s">
        <v>47</v>
      </c>
      <c r="G9" s="191">
        <v>72000</v>
      </c>
      <c r="H9" s="296"/>
      <c r="I9" s="296">
        <f t="shared" si="0"/>
        <v>72000</v>
      </c>
      <c r="J9" s="238" t="s">
        <v>161</v>
      </c>
    </row>
    <row r="10" spans="1:12">
      <c r="A10" s="41" t="s">
        <v>74</v>
      </c>
      <c r="B10" s="40">
        <v>5</v>
      </c>
      <c r="C10" s="37">
        <v>20</v>
      </c>
      <c r="D10" s="190" t="s">
        <v>77</v>
      </c>
      <c r="E10" s="190" t="s">
        <v>94</v>
      </c>
      <c r="F10" s="37" t="s">
        <v>47</v>
      </c>
      <c r="G10" s="191">
        <v>12640</v>
      </c>
      <c r="H10" s="296"/>
      <c r="I10" s="296">
        <f t="shared" si="0"/>
        <v>12640</v>
      </c>
      <c r="J10" s="239" t="s">
        <v>162</v>
      </c>
    </row>
    <row r="11" spans="1:12" ht="39">
      <c r="A11" s="74" t="s">
        <v>115</v>
      </c>
      <c r="B11" s="40">
        <v>5</v>
      </c>
      <c r="C11" s="37">
        <v>20</v>
      </c>
      <c r="D11" s="190" t="s">
        <v>101</v>
      </c>
      <c r="E11" s="190" t="s">
        <v>94</v>
      </c>
      <c r="F11" s="37" t="s">
        <v>47</v>
      </c>
      <c r="G11" s="191">
        <v>93506</v>
      </c>
      <c r="H11" s="294">
        <f>4590-488</f>
        <v>4102</v>
      </c>
      <c r="I11" s="296">
        <f t="shared" si="0"/>
        <v>97608</v>
      </c>
      <c r="J11" s="231" t="s">
        <v>260</v>
      </c>
    </row>
    <row r="12" spans="1:12" ht="26">
      <c r="A12" s="74" t="s">
        <v>165</v>
      </c>
      <c r="B12" s="40">
        <v>5</v>
      </c>
      <c r="C12" s="37">
        <v>20</v>
      </c>
      <c r="D12" s="190" t="s">
        <v>163</v>
      </c>
      <c r="E12" s="190" t="s">
        <v>94</v>
      </c>
      <c r="F12" s="37" t="s">
        <v>47</v>
      </c>
      <c r="G12" s="191">
        <v>20800</v>
      </c>
      <c r="H12" s="296"/>
      <c r="I12" s="296">
        <f t="shared" si="0"/>
        <v>20800</v>
      </c>
      <c r="J12" s="231" t="s">
        <v>164</v>
      </c>
    </row>
    <row r="13" spans="1:12" ht="26">
      <c r="A13" s="74" t="s">
        <v>75</v>
      </c>
      <c r="B13" s="40">
        <v>5</v>
      </c>
      <c r="C13" s="37">
        <v>20</v>
      </c>
      <c r="D13" s="190" t="s">
        <v>78</v>
      </c>
      <c r="E13" s="190" t="s">
        <v>94</v>
      </c>
      <c r="F13" s="37" t="s">
        <v>47</v>
      </c>
      <c r="G13" s="191">
        <v>471</v>
      </c>
      <c r="H13" s="296"/>
      <c r="I13" s="296">
        <f t="shared" si="0"/>
        <v>471</v>
      </c>
      <c r="J13" s="213"/>
    </row>
    <row r="14" spans="1:12" ht="27.65" customHeight="1">
      <c r="A14" s="161" t="s">
        <v>102</v>
      </c>
      <c r="B14" s="162">
        <v>5</v>
      </c>
      <c r="C14" s="180" t="s">
        <v>169</v>
      </c>
      <c r="D14" s="192" t="s">
        <v>140</v>
      </c>
      <c r="E14" s="192" t="s">
        <v>94</v>
      </c>
      <c r="F14" s="180" t="s">
        <v>47</v>
      </c>
      <c r="G14" s="193">
        <v>20512</v>
      </c>
      <c r="H14" s="297"/>
      <c r="I14" s="297">
        <f t="shared" si="0"/>
        <v>20512</v>
      </c>
      <c r="J14" s="236" t="s">
        <v>176</v>
      </c>
    </row>
    <row r="15" spans="1:12" s="75" customFormat="1" ht="26.5" thickBot="1">
      <c r="A15" s="149" t="s">
        <v>100</v>
      </c>
      <c r="B15" s="150">
        <v>5</v>
      </c>
      <c r="C15" s="108">
        <v>20</v>
      </c>
      <c r="D15" s="144" t="s">
        <v>99</v>
      </c>
      <c r="E15" s="144" t="s">
        <v>94</v>
      </c>
      <c r="F15" s="108" t="s">
        <v>47</v>
      </c>
      <c r="G15" s="326">
        <v>8158</v>
      </c>
      <c r="H15" s="333">
        <v>488</v>
      </c>
      <c r="I15" s="327">
        <f t="shared" si="0"/>
        <v>8646</v>
      </c>
      <c r="J15" s="223"/>
    </row>
    <row r="16" spans="1:12">
      <c r="F16" s="18" t="s">
        <v>3</v>
      </c>
      <c r="G16" s="328">
        <f>SUM(G2:G15)</f>
        <v>9050561</v>
      </c>
      <c r="H16" s="328">
        <f t="shared" ref="H16:I16" si="1">SUM(H2:H15)</f>
        <v>55399</v>
      </c>
      <c r="I16" s="328">
        <f t="shared" si="1"/>
        <v>9105960</v>
      </c>
    </row>
    <row r="17" spans="7:9">
      <c r="G17" s="156"/>
      <c r="H17" s="156"/>
      <c r="I17" s="156"/>
    </row>
  </sheetData>
  <pageMargins left="0.7" right="0.41666666666666669" top="0.75" bottom="0.57291666666666663" header="0.3" footer="0.3"/>
  <pageSetup paperSize="8" orientation="landscape" r:id="rId1"/>
  <headerFooter>
    <oddHeader>&amp;LPersonalipoliitika osakond&amp;RLisa 7</oddHead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
  <sheetViews>
    <sheetView view="pageLayout" zoomScaleNormal="100" workbookViewId="0"/>
  </sheetViews>
  <sheetFormatPr defaultColWidth="9.08984375" defaultRowHeight="13"/>
  <cols>
    <col min="1" max="1" width="14.453125" style="3" customWidth="1"/>
    <col min="2" max="2" width="7" style="3" customWidth="1"/>
    <col min="3" max="3" width="13.08984375" style="3" customWidth="1"/>
    <col min="4" max="4" width="16.453125" style="3" customWidth="1"/>
    <col min="5" max="5" width="10.6328125" style="3" customWidth="1"/>
    <col min="6" max="6" width="11.6328125" style="3" customWidth="1"/>
    <col min="7" max="9" width="9.08984375" style="113"/>
    <col min="10" max="10" width="57.453125" style="3" customWidth="1"/>
    <col min="11" max="16384" width="9.08984375" style="3"/>
  </cols>
  <sheetData>
    <row r="1" spans="1:10" ht="26">
      <c r="A1" s="35" t="s">
        <v>0</v>
      </c>
      <c r="B1" s="35" t="s">
        <v>108</v>
      </c>
      <c r="C1" s="35" t="s">
        <v>107</v>
      </c>
      <c r="D1" s="35" t="s">
        <v>10</v>
      </c>
      <c r="E1" s="35" t="s">
        <v>89</v>
      </c>
      <c r="F1" s="35" t="s">
        <v>44</v>
      </c>
      <c r="G1" s="125" t="s">
        <v>186</v>
      </c>
      <c r="H1" s="125" t="s">
        <v>221</v>
      </c>
      <c r="I1" s="125" t="s">
        <v>186</v>
      </c>
      <c r="J1" s="35" t="s">
        <v>16</v>
      </c>
    </row>
    <row r="2" spans="1:10">
      <c r="A2" s="30" t="s">
        <v>4</v>
      </c>
      <c r="B2" s="64">
        <v>505</v>
      </c>
      <c r="C2" s="64">
        <v>20</v>
      </c>
      <c r="D2" s="64"/>
      <c r="E2" s="69" t="s">
        <v>94</v>
      </c>
      <c r="F2" s="30" t="s">
        <v>28</v>
      </c>
      <c r="G2" s="159">
        <v>735</v>
      </c>
      <c r="H2" s="159"/>
      <c r="I2" s="159">
        <f>G2+H2</f>
        <v>735</v>
      </c>
      <c r="J2" s="16" t="s">
        <v>54</v>
      </c>
    </row>
    <row r="3" spans="1:10">
      <c r="A3" s="14" t="s">
        <v>5</v>
      </c>
      <c r="B3" s="15">
        <v>55</v>
      </c>
      <c r="C3" s="15">
        <v>20</v>
      </c>
      <c r="D3" s="15"/>
      <c r="E3" s="72" t="s">
        <v>94</v>
      </c>
      <c r="F3" s="14" t="s">
        <v>28</v>
      </c>
      <c r="G3" s="159">
        <v>3486</v>
      </c>
      <c r="H3" s="159"/>
      <c r="I3" s="159">
        <f t="shared" ref="I3:I6" si="0">G3+H3</f>
        <v>3486</v>
      </c>
      <c r="J3" s="155" t="s">
        <v>54</v>
      </c>
    </row>
    <row r="4" spans="1:10" ht="39">
      <c r="A4" s="14" t="s">
        <v>6</v>
      </c>
      <c r="B4" s="15">
        <v>45</v>
      </c>
      <c r="C4" s="195">
        <v>20</v>
      </c>
      <c r="D4" s="195" t="s">
        <v>206</v>
      </c>
      <c r="E4" s="72" t="s">
        <v>94</v>
      </c>
      <c r="F4" s="14" t="s">
        <v>28</v>
      </c>
      <c r="G4" s="159">
        <v>516667</v>
      </c>
      <c r="H4" s="159">
        <v>-516667</v>
      </c>
      <c r="I4" s="159">
        <f t="shared" si="0"/>
        <v>0</v>
      </c>
      <c r="J4" s="155" t="s">
        <v>262</v>
      </c>
    </row>
    <row r="5" spans="1:10" ht="26">
      <c r="A5" s="14" t="s">
        <v>102</v>
      </c>
      <c r="B5" s="15">
        <v>5</v>
      </c>
      <c r="C5" s="195">
        <v>20</v>
      </c>
      <c r="D5" s="195"/>
      <c r="E5" s="188" t="s">
        <v>94</v>
      </c>
      <c r="F5" s="153" t="s">
        <v>28</v>
      </c>
      <c r="G5" s="304">
        <v>37680</v>
      </c>
      <c r="H5" s="304">
        <v>-37680</v>
      </c>
      <c r="I5" s="304">
        <f t="shared" si="0"/>
        <v>0</v>
      </c>
      <c r="J5" s="305" t="s">
        <v>264</v>
      </c>
    </row>
    <row r="6" spans="1:10" ht="26">
      <c r="A6" s="14" t="s">
        <v>102</v>
      </c>
      <c r="B6" s="15">
        <v>5</v>
      </c>
      <c r="C6" s="195">
        <v>20</v>
      </c>
      <c r="D6" s="195" t="s">
        <v>184</v>
      </c>
      <c r="E6" s="188" t="s">
        <v>94</v>
      </c>
      <c r="F6" s="153" t="s">
        <v>28</v>
      </c>
      <c r="G6" s="57">
        <v>94199</v>
      </c>
      <c r="H6" s="57">
        <v>50750</v>
      </c>
      <c r="I6" s="159">
        <f t="shared" si="0"/>
        <v>144949</v>
      </c>
      <c r="J6" s="155" t="s">
        <v>263</v>
      </c>
    </row>
    <row r="7" spans="1:10">
      <c r="F7" s="18" t="s">
        <v>3</v>
      </c>
      <c r="G7" s="160">
        <f>SUM(G2:G6)</f>
        <v>652767</v>
      </c>
      <c r="H7" s="160">
        <f t="shared" ref="H7:I7" si="1">SUM(H2:H6)</f>
        <v>-503597</v>
      </c>
      <c r="I7" s="160">
        <f t="shared" si="1"/>
        <v>149170</v>
      </c>
      <c r="J7" s="113"/>
    </row>
  </sheetData>
  <pageMargins left="0.7" right="0.7" top="0.75" bottom="0.75" header="0.3" footer="0.3"/>
  <pageSetup paperSize="8" orientation="landscape" r:id="rId1"/>
  <headerFooter>
    <oddHeader>&amp;L&amp;K000000Pääste- ja ohutuspoliitika osakond
&amp;RLisa 10</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
  <sheetViews>
    <sheetView view="pageLayout" zoomScaleNormal="100" workbookViewId="0"/>
  </sheetViews>
  <sheetFormatPr defaultColWidth="9.08984375" defaultRowHeight="13"/>
  <cols>
    <col min="1" max="1" width="16" style="3" customWidth="1"/>
    <col min="2" max="2" width="7.36328125" style="3" customWidth="1"/>
    <col min="3" max="3" width="11.453125" style="3" customWidth="1"/>
    <col min="4" max="5" width="16.90625" style="3" customWidth="1"/>
    <col min="6" max="6" width="10" style="3" customWidth="1"/>
    <col min="7" max="7" width="11.90625" style="3" customWidth="1"/>
    <col min="8" max="10" width="9.08984375" style="113"/>
    <col min="11" max="11" width="49" style="3" customWidth="1"/>
    <col min="12" max="16384" width="9.08984375" style="3"/>
  </cols>
  <sheetData>
    <row r="1" spans="1:11" ht="26">
      <c r="A1" s="35" t="s">
        <v>0</v>
      </c>
      <c r="B1" s="35" t="s">
        <v>108</v>
      </c>
      <c r="C1" s="35" t="s">
        <v>107</v>
      </c>
      <c r="D1" s="35" t="s">
        <v>10</v>
      </c>
      <c r="E1" s="181" t="s">
        <v>13</v>
      </c>
      <c r="F1" s="35" t="s">
        <v>89</v>
      </c>
      <c r="G1" s="35" t="s">
        <v>44</v>
      </c>
      <c r="H1" s="125" t="s">
        <v>186</v>
      </c>
      <c r="I1" s="125" t="s">
        <v>221</v>
      </c>
      <c r="J1" s="125" t="s">
        <v>186</v>
      </c>
      <c r="K1" s="35" t="s">
        <v>16</v>
      </c>
    </row>
    <row r="2" spans="1:11">
      <c r="A2" s="14" t="s">
        <v>2</v>
      </c>
      <c r="B2" s="15">
        <v>505</v>
      </c>
      <c r="C2" s="27">
        <v>20</v>
      </c>
      <c r="D2" s="27"/>
      <c r="E2" s="27"/>
      <c r="F2" s="77" t="s">
        <v>94</v>
      </c>
      <c r="G2" s="14" t="s">
        <v>26</v>
      </c>
      <c r="H2" s="57">
        <v>983</v>
      </c>
      <c r="I2" s="57"/>
      <c r="J2" s="57">
        <f>H2+I2</f>
        <v>983</v>
      </c>
      <c r="K2" s="14" t="s">
        <v>54</v>
      </c>
    </row>
    <row r="3" spans="1:11">
      <c r="A3" s="30" t="s">
        <v>5</v>
      </c>
      <c r="B3" s="64">
        <v>55</v>
      </c>
      <c r="C3" s="28">
        <v>20</v>
      </c>
      <c r="D3" s="28"/>
      <c r="E3" s="28"/>
      <c r="F3" s="77" t="s">
        <v>94</v>
      </c>
      <c r="G3" s="14" t="s">
        <v>26</v>
      </c>
      <c r="H3" s="57">
        <v>2957</v>
      </c>
      <c r="I3" s="57"/>
      <c r="J3" s="57">
        <f t="shared" ref="J3:J5" si="0">H3+I3</f>
        <v>2957</v>
      </c>
      <c r="K3" s="204" t="s">
        <v>132</v>
      </c>
    </row>
    <row r="4" spans="1:11" ht="52">
      <c r="A4" s="36" t="s">
        <v>6</v>
      </c>
      <c r="B4" s="36">
        <v>45</v>
      </c>
      <c r="C4" s="36" t="s">
        <v>15</v>
      </c>
      <c r="D4" s="36"/>
      <c r="E4" s="36"/>
      <c r="F4" s="36" t="s">
        <v>94</v>
      </c>
      <c r="G4" s="36" t="s">
        <v>26</v>
      </c>
      <c r="H4" s="57">
        <v>29953</v>
      </c>
      <c r="I4" s="57">
        <f>495+12</f>
        <v>507</v>
      </c>
      <c r="J4" s="57">
        <f t="shared" si="0"/>
        <v>30460</v>
      </c>
      <c r="K4" s="198" t="s">
        <v>265</v>
      </c>
    </row>
    <row r="5" spans="1:11">
      <c r="A5" s="36" t="s">
        <v>6</v>
      </c>
      <c r="B5" s="36">
        <v>45</v>
      </c>
      <c r="C5" s="36" t="s">
        <v>15</v>
      </c>
      <c r="D5" s="36" t="s">
        <v>196</v>
      </c>
      <c r="E5" s="36"/>
      <c r="F5" s="36" t="s">
        <v>94</v>
      </c>
      <c r="G5" s="36" t="s">
        <v>26</v>
      </c>
      <c r="H5" s="57">
        <v>2500</v>
      </c>
      <c r="I5" s="57">
        <v>-12</v>
      </c>
      <c r="J5" s="57">
        <f t="shared" si="0"/>
        <v>2488</v>
      </c>
      <c r="K5" s="198" t="s">
        <v>197</v>
      </c>
    </row>
    <row r="6" spans="1:11">
      <c r="F6" s="76"/>
      <c r="G6" s="18" t="s">
        <v>3</v>
      </c>
      <c r="H6" s="76">
        <f>SUM(H2:H5)</f>
        <v>36393</v>
      </c>
      <c r="I6" s="76">
        <f t="shared" ref="I6:J6" si="1">SUM(I2:I5)</f>
        <v>495</v>
      </c>
      <c r="J6" s="76">
        <f t="shared" si="1"/>
        <v>36888</v>
      </c>
    </row>
  </sheetData>
  <pageMargins left="0.7" right="0.7" top="0.75" bottom="0.75" header="0.3" footer="0.3"/>
  <pageSetup paperSize="8" orientation="landscape" r:id="rId1"/>
  <headerFooter>
    <oddHeader>&amp;L&amp;K000000Piirivalve- ja rändepoliitika osakond&amp;RLisa 8</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ELVO</vt:lpstr>
      <vt:lpstr>kantsler</vt:lpstr>
      <vt:lpstr>KPKO</vt:lpstr>
      <vt:lpstr>KO</vt:lpstr>
      <vt:lpstr>KAK</vt:lpstr>
      <vt:lpstr>KKPO</vt:lpstr>
      <vt:lpstr>PPO</vt:lpstr>
      <vt:lpstr>POPO</vt:lpstr>
      <vt:lpstr>PRPO</vt:lpstr>
      <vt:lpstr>RHO</vt:lpstr>
      <vt:lpstr>PAK</vt:lpstr>
      <vt:lpstr>RAK</vt:lpstr>
      <vt:lpstr>RTO</vt:lpstr>
      <vt:lpstr>SAO</vt:lpstr>
      <vt:lpstr>JUPO</vt:lpstr>
      <vt:lpstr>SKVO</vt:lpstr>
      <vt:lpstr>SM</vt:lpstr>
      <vt:lpstr>STAO</vt:lpstr>
      <vt:lpstr>UAO</vt:lpstr>
      <vt:lpstr>VAK</vt:lpstr>
      <vt:lpstr>IVHO</vt:lpstr>
      <vt:lpstr>VVO</vt:lpstr>
      <vt:lpstr>ÕO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Maia Podhodjaštševa</dc:creator>
  <cp:lastModifiedBy>Maia Podhodjaštševa</cp:lastModifiedBy>
  <cp:lastPrinted>2014-02-03T09:37:54Z</cp:lastPrinted>
  <dcterms:created xsi:type="dcterms:W3CDTF">2013-02-19T10:37:51Z</dcterms:created>
  <dcterms:modified xsi:type="dcterms:W3CDTF">2023-06-07T15:55:15Z</dcterms:modified>
</cp:coreProperties>
</file>